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  <Override PartName="/xl/charts/colors17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style1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style17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trlProps/ctrlProp1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media/image4.svg" ContentType="image/svg+xml"/>
  <Override PartName="/xl/media/image6.svg" ContentType="image/svg+xml"/>
  <Override PartName="/xl/media/image9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 activeTab="3"/>
  </bookViews>
  <sheets>
    <sheet name="看板" sheetId="1" r:id="rId1"/>
    <sheet name="基礎資料" sheetId="2" r:id="rId2"/>
    <sheet name="分類" sheetId="3" r:id="rId3"/>
    <sheet name="分析" sheetId="4" r:id="rId4"/>
  </sheets>
  <definedNames>
    <definedName name="部門">OFFSET(分類!$C$2,1,0,COUNTA(分類!$C:$C)-1,1)</definedName>
    <definedName name="崗位">OFFSET(分類!$D$2,1,0,COUNTA(分類!$D:$D)-1,1)</definedName>
    <definedName name="民族">OFFSET(分類!$E$2,1,0,COUNTA(分類!$E:$E)-1,1)</definedName>
    <definedName name="職稱">OFFSET(分類!$F$2,1,0,COUNTA(分類!$F:$F)-1,1)</definedName>
    <definedName name="政治面貌">OFFSET(分類!$G$2,1,0,COUNTA(分類!$G:$G)-1,1)</definedName>
    <definedName name="學歷">OFFSET(分類!$H$2,1,0,COUNTA(分類!$H:$H)-1,1)</definedName>
    <definedName name="部門總人數">OFFSET(分析!$D$8,1,0,COUNTA(部門),1)</definedName>
    <definedName name="部門黨員數">OFFSET(分析!$E$8,1,0,COUNTA(部門),1)</definedName>
  </definedNames>
  <calcPr calcId="144525"/>
</workbook>
</file>

<file path=xl/sharedStrings.xml><?xml version="1.0" encoding="utf-8"?>
<sst xmlns="http://schemas.openxmlformats.org/spreadsheetml/2006/main" count="172" uniqueCount="137">
  <si>
    <t>基礎資料錄入</t>
  </si>
  <si>
    <t>序號</t>
  </si>
  <si>
    <t>姓名</t>
  </si>
  <si>
    <t>性別</t>
  </si>
  <si>
    <t xml:space="preserve">專案
</t>
  </si>
  <si>
    <t>崗位</t>
  </si>
  <si>
    <t>學歷</t>
  </si>
  <si>
    <t>職稱</t>
  </si>
  <si>
    <t>政治面貌</t>
  </si>
  <si>
    <t>出生年月</t>
  </si>
  <si>
    <t>入職時間</t>
  </si>
  <si>
    <t>薪酬</t>
  </si>
  <si>
    <t>備註</t>
  </si>
  <si>
    <t>姓名1</t>
  </si>
  <si>
    <t>姓名2</t>
  </si>
  <si>
    <t>姓名3</t>
  </si>
  <si>
    <t>姓名4</t>
  </si>
  <si>
    <t>姓名5</t>
  </si>
  <si>
    <t>姓名6</t>
  </si>
  <si>
    <t>姓名7</t>
  </si>
  <si>
    <t>姓名8</t>
  </si>
  <si>
    <t>姓名9</t>
  </si>
  <si>
    <t>姓名10</t>
  </si>
  <si>
    <t>姓名11</t>
  </si>
  <si>
    <t>姓名12</t>
  </si>
  <si>
    <t>姓名13</t>
  </si>
  <si>
    <t>姓名14</t>
  </si>
  <si>
    <t>姓名15</t>
  </si>
  <si>
    <t>姓名16</t>
  </si>
  <si>
    <t>姓名17</t>
  </si>
  <si>
    <t>姓名18</t>
  </si>
  <si>
    <t>姓名19</t>
  </si>
  <si>
    <t>姓名20</t>
  </si>
  <si>
    <t>姓名21</t>
  </si>
  <si>
    <t>姓名22</t>
  </si>
  <si>
    <t>姓名23</t>
  </si>
  <si>
    <t>姓名24</t>
  </si>
  <si>
    <t>姓名25</t>
  </si>
  <si>
    <t>姓名26</t>
  </si>
  <si>
    <t>姓名27</t>
  </si>
  <si>
    <t>姓名28</t>
  </si>
  <si>
    <t>姓名29</t>
  </si>
  <si>
    <t>姓名30</t>
  </si>
  <si>
    <t>姓名31</t>
  </si>
  <si>
    <t>姓名32</t>
  </si>
  <si>
    <t>姓名33</t>
  </si>
  <si>
    <t>姓名34</t>
  </si>
  <si>
    <t>姓名35</t>
  </si>
  <si>
    <t>姓名36</t>
  </si>
  <si>
    <t>姓名37</t>
  </si>
  <si>
    <t>姓名38</t>
  </si>
  <si>
    <t>姓名39</t>
  </si>
  <si>
    <t>姓名40</t>
  </si>
  <si>
    <t>姓名41</t>
  </si>
  <si>
    <t>姓名42</t>
  </si>
  <si>
    <t>姓名43</t>
  </si>
  <si>
    <t>姓名44</t>
  </si>
  <si>
    <t>姓名45</t>
  </si>
  <si>
    <t>姓名46</t>
  </si>
  <si>
    <t>姓名47</t>
  </si>
  <si>
    <t>姓名48</t>
  </si>
  <si>
    <t>姓名49</t>
  </si>
  <si>
    <t>姓名50</t>
  </si>
  <si>
    <t>姓名51</t>
  </si>
  <si>
    <t>姓名52</t>
  </si>
  <si>
    <t>姓名53</t>
  </si>
  <si>
    <t>姓名54</t>
  </si>
  <si>
    <t>姓名55</t>
  </si>
  <si>
    <t>姓名56</t>
  </si>
  <si>
    <t>姓名57</t>
  </si>
  <si>
    <t>姓名58</t>
  </si>
  <si>
    <t>姓名59</t>
  </si>
  <si>
    <t>姓名60</t>
  </si>
  <si>
    <t>姓名61</t>
  </si>
  <si>
    <t>姓名62</t>
  </si>
  <si>
    <t>姓名63</t>
  </si>
  <si>
    <t>民族</t>
  </si>
  <si>
    <t>男</t>
  </si>
  <si>
    <t>技術員</t>
  </si>
  <si>
    <t>漢族</t>
  </si>
  <si>
    <t>助理工程師</t>
  </si>
  <si>
    <t>黨員</t>
  </si>
  <si>
    <t>博士</t>
  </si>
  <si>
    <t>女</t>
  </si>
  <si>
    <t>部門2</t>
  </si>
  <si>
    <t>點檢員</t>
  </si>
  <si>
    <t>蒙古族</t>
  </si>
  <si>
    <t>工程師</t>
  </si>
  <si>
    <t>群眾</t>
  </si>
  <si>
    <t>碩士</t>
  </si>
  <si>
    <t>部門3</t>
  </si>
  <si>
    <t>巡視員</t>
  </si>
  <si>
    <t>回族</t>
  </si>
  <si>
    <t>高階工程師</t>
  </si>
  <si>
    <t>本科</t>
  </si>
  <si>
    <t>部門4</t>
  </si>
  <si>
    <t>指揮員</t>
  </si>
  <si>
    <t>藏族</t>
  </si>
  <si>
    <t>教授級高工</t>
  </si>
  <si>
    <t>大專</t>
  </si>
  <si>
    <t>部門5</t>
  </si>
  <si>
    <t>駕駛員</t>
  </si>
  <si>
    <t>維吾爾族</t>
  </si>
  <si>
    <t>高中</t>
  </si>
  <si>
    <t>報務員</t>
  </si>
  <si>
    <t>苗族</t>
  </si>
  <si>
    <t>初中</t>
  </si>
  <si>
    <t>操作員</t>
  </si>
  <si>
    <t>彝族</t>
  </si>
  <si>
    <t>其他</t>
  </si>
  <si>
    <t>壯族</t>
  </si>
  <si>
    <t>布依族</t>
  </si>
  <si>
    <t>朝鮮族</t>
  </si>
  <si>
    <t>滿族</t>
  </si>
  <si>
    <t>男女比例</t>
  </si>
  <si>
    <t>部門人數</t>
  </si>
  <si>
    <t>部門</t>
  </si>
  <si>
    <t>人數</t>
  </si>
  <si>
    <t>黨員人數</t>
  </si>
  <si>
    <t>年齡結構</t>
  </si>
  <si>
    <t>年齡區間</t>
  </si>
  <si>
    <t>開始日期</t>
  </si>
  <si>
    <t>結束日期</t>
  </si>
  <si>
    <t>區間</t>
  </si>
  <si>
    <t>50歲以上</t>
  </si>
  <si>
    <t>3年以下</t>
  </si>
  <si>
    <t>40-50歲</t>
  </si>
  <si>
    <t>3-5年</t>
  </si>
  <si>
    <t>30-40歲</t>
  </si>
  <si>
    <t>5-10歲</t>
  </si>
  <si>
    <t>20-30歲</t>
  </si>
  <si>
    <t>10年以上</t>
  </si>
  <si>
    <t>學歷分佈</t>
  </si>
  <si>
    <t>職稱分佈</t>
  </si>
  <si>
    <t>部門薪酬統計</t>
  </si>
  <si>
    <t>平均薪酬</t>
  </si>
  <si>
    <t>排名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</si>
</sst>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_ &quot;￥&quot;* #,##0.00_ ;_ &quot;￥&quot;* \-#,##0.00_ ;_ &quot;￥&quot;* &quot;-&quot;??_ ;_ @_ "/>
    <numFmt numFmtId="178" formatCode="_ * #,##0.00_ ;_ * \-#,##0.00_ ;_ * &quot;-&quot;??_ ;_ @_ "/>
    <numFmt numFmtId="179" formatCode="_ &quot;￥&quot;* #,##0_ ;_ &quot;￥&quot;* \-#,##0_ ;_ &quot;￥&quot;* &quot;-&quot;_ ;_ @_ "/>
    <numFmt numFmtId="180" formatCode="_ * #,##0_ ;_ * \-#,##0_ ;_ * &quot;-&quot;_ ;_ @_ "/>
    <numFmt numFmtId="181" formatCode="yyyy&quot;年&quot;m&quot;月&quot;d&quot;日&quot;;@"/>
  </numFmts>
  <fonts count="25">
    <font>
      <sz val="11"/>
      <color theme="1"/>
      <name val="微软雅黑"/>
      <charset val="134"/>
    </font>
    <font>
      <b/>
      <sz val="11"/>
      <color theme="0"/>
      <name val="微软雅黑"/>
      <charset val="134"/>
    </font>
    <font>
      <b/>
      <sz val="10"/>
      <color theme="0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22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3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0" fontId="0" fillId="6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83545"/>
      <color rgb="006785A7"/>
      <color rgb="002C3B4C"/>
      <color rgb="00C00000"/>
      <color rgb="0000B050"/>
      <color rgb="0000D860"/>
      <color rgb="0001FF6C"/>
      <color rgb="0029FF7F"/>
      <color rgb="0000EC5E"/>
      <color rgb="003ECA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4" Type="http://schemas.microsoft.com/office/2011/relationships/chartColorStyle" Target="colors10.xml"/><Relationship Id="rId3" Type="http://schemas.microsoft.com/office/2011/relationships/chartStyle" Target="style10.xml"/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microsoft.com/office/2011/relationships/chartColorStyle" Target="colors8.xml"/><Relationship Id="rId2" Type="http://schemas.microsoft.com/office/2011/relationships/chartStyle" Target="style8.xml"/><Relationship Id="rId1" Type="http://schemas.openxmlformats.org/officeDocument/2006/relationships/chartUserShapes" Target="../drawings/drawing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25"/>
          <c:y val="0.0140712945590994"/>
          <c:w val="0.981944444444444"/>
          <c:h val="0.97185741088180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分析!$B$3</c:f>
              <c:strCache>
                <c:ptCount val="1"/>
                <c:pt idx="0">
                  <c:v>男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pictureOptions>
            <c:pictureFormat val="stack"/>
          </c:pictureOptions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/>
            </c:spPr>
            <c:pictureOptions>
              <c:pictureFormat val="stack"/>
            </c:pictureOptions>
          </c:dPt>
          <c:dLbls>
            <c:delete val="1"/>
          </c:dLbls>
          <c:val>
            <c:numRef>
              <c:f>分析!$B$4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</c:ser>
        <c:ser>
          <c:idx val="1"/>
          <c:order val="1"/>
          <c:tx>
            <c:strRef>
              <c:f>分析!$C$3</c:f>
              <c:strCache>
                <c:ptCount val="1"/>
                <c:pt idx="0">
                  <c:v>女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val>
            <c:numRef>
              <c:f>分析!$C$4</c:f>
              <c:numCache>
                <c:formatCode>General</c:formatCode>
                <c:ptCount val="1"/>
                <c:pt idx="0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1236860"/>
        <c:axId val="602609255"/>
      </c:barChart>
      <c:catAx>
        <c:axId val="841236860"/>
        <c:scaling>
          <c:orientation val="minMax"/>
        </c:scaling>
        <c:delete val="1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2609255"/>
        <c:crosses val="autoZero"/>
        <c:auto val="1"/>
        <c:lblAlgn val="ctr"/>
        <c:lblOffset val="100"/>
        <c:noMultiLvlLbl val="0"/>
      </c:catAx>
      <c:valAx>
        <c:axId val="602609255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12368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138888888888889"/>
          <c:y val="0.0140712945590994"/>
          <c:w val="0.981944444444444"/>
          <c:h val="0.97185741088180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分析!$B$3</c:f>
              <c:strCache>
                <c:ptCount val="1"/>
                <c:pt idx="0">
                  <c:v>男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val>
            <c:numRef>
              <c:f>分析!$B$4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</c:ser>
        <c:ser>
          <c:idx val="1"/>
          <c:order val="1"/>
          <c:tx>
            <c:strRef>
              <c:f>分析!$C$3</c:f>
              <c:strCache>
                <c:ptCount val="1"/>
                <c:pt idx="0">
                  <c:v>女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val>
            <c:numRef>
              <c:f>分析!$C$4</c:f>
              <c:numCache>
                <c:formatCode>General</c:formatCode>
                <c:ptCount val="1"/>
                <c:pt idx="0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1236860"/>
        <c:axId val="602609255"/>
      </c:barChart>
      <c:catAx>
        <c:axId val="841236860"/>
        <c:scaling>
          <c:orientation val="minMax"/>
        </c:scaling>
        <c:delete val="1"/>
        <c:axPos val="l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02609255"/>
        <c:crosses val="autoZero"/>
        <c:auto val="1"/>
        <c:lblAlgn val="ctr"/>
        <c:lblOffset val="100"/>
        <c:noMultiLvlLbl val="0"/>
      </c:catAx>
      <c:valAx>
        <c:axId val="602609255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12368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分析!$B$3:$C$3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分析!$B$4:$C$4</c:f>
              <c:numCache>
                <c:formatCode>General</c:formatCode>
                <c:ptCount val="2"/>
                <c:pt idx="0">
                  <c:v>28</c:v>
                </c:pt>
                <c:pt idx="1">
                  <c:v>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部門總人數和黨員人數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296388888888889"/>
          <c:y val="0.018518518518518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305555555555556"/>
          <c:y val="0.179398148148148"/>
          <c:w val="0.938888888888889"/>
          <c:h val="0.587731481481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"總人數"</c:f>
              <c:strCache>
                <c:ptCount val="1"/>
                <c:pt idx="0">
                  <c:v>總人數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分析!$C$9:$C$13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分析!$D$9:$D$13</c:f>
              <c:numCache>
                <c:formatCode>General</c:formatCode>
                <c:ptCount val="5"/>
                <c:pt idx="0">
                  <c:v>13</c:v>
                </c:pt>
                <c:pt idx="1">
                  <c:v>13</c:v>
                </c:pt>
                <c:pt idx="2">
                  <c:v>16</c:v>
                </c:pt>
                <c:pt idx="3">
                  <c:v>9</c:v>
                </c:pt>
                <c:pt idx="4">
                  <c:v>13</c:v>
                </c:pt>
              </c:numCache>
            </c:numRef>
          </c:val>
        </c:ser>
        <c:ser>
          <c:idx val="1"/>
          <c:order val="1"/>
          <c:tx>
            <c:strRef>
              <c:f>"黨員人數"</c:f>
              <c:strCache>
                <c:ptCount val="1"/>
                <c:pt idx="0">
                  <c:v>黨員人數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分析!$C$9:$C$13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分析!$E$9:$E$13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907935081"/>
        <c:axId val="15718505"/>
      </c:barChart>
      <c:catAx>
        <c:axId val="90793508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718505"/>
        <c:crosses val="autoZero"/>
        <c:auto val="1"/>
        <c:lblAlgn val="ctr"/>
        <c:lblOffset val="100"/>
        <c:noMultiLvlLbl val="0"/>
      </c:catAx>
      <c:valAx>
        <c:axId val="1571850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0793508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年齡結構圖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424221921515562"/>
          <c:y val="0.0390070921985816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分析!$B$24:$B$27</c:f>
              <c:strCache>
                <c:ptCount val="4"/>
                <c:pt idx="0">
                  <c:v>50歲以上</c:v>
                </c:pt>
                <c:pt idx="1">
                  <c:v>40-50歲</c:v>
                </c:pt>
                <c:pt idx="2">
                  <c:v>30-40歲</c:v>
                </c:pt>
                <c:pt idx="3">
                  <c:v>20-30歲</c:v>
                </c:pt>
              </c:strCache>
            </c:strRef>
          </c:cat>
          <c:val>
            <c:numRef>
              <c:f>分析!$E$24:$E$27</c:f>
              <c:numCache>
                <c:formatCode>General</c:formatCode>
                <c:ptCount val="4"/>
                <c:pt idx="0">
                  <c:v>9</c:v>
                </c:pt>
                <c:pt idx="1">
                  <c:v>18</c:v>
                </c:pt>
                <c:pt idx="2">
                  <c:v>15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學歷分佈圖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分析!$B$33:$B$39</c:f>
              <c:strCache>
                <c:ptCount val="7"/>
                <c:pt idx="0">
                  <c:v>博士</c:v>
                </c:pt>
                <c:pt idx="1">
                  <c:v>碩士</c:v>
                </c:pt>
                <c:pt idx="2">
                  <c:v>本科</c:v>
                </c:pt>
                <c:pt idx="3">
                  <c:v>大專</c:v>
                </c:pt>
                <c:pt idx="4">
                  <c:v>高中</c:v>
                </c:pt>
                <c:pt idx="5">
                  <c:v>初中</c:v>
                </c:pt>
                <c:pt idx="6">
                  <c:v>其他</c:v>
                </c:pt>
              </c:strCache>
            </c:strRef>
          </c:cat>
          <c:val>
            <c:numRef>
              <c:f>分析!$C$33:$C$39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職稱分佈圖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/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分析!$B$43:$B$46</c:f>
              <c:strCache>
                <c:ptCount val="4"/>
                <c:pt idx="0">
                  <c:v>助理工程師</c:v>
                </c:pt>
                <c:pt idx="1">
                  <c:v>工程師</c:v>
                </c:pt>
                <c:pt idx="2">
                  <c:v>高階工程師</c:v>
                </c:pt>
                <c:pt idx="3">
                  <c:v>教授級高工</c:v>
                </c:pt>
              </c:strCache>
            </c:strRef>
          </c:cat>
          <c:val>
            <c:numRef>
              <c:f>分析!$C$43:$C$46</c:f>
              <c:numCache>
                <c:formatCode>General</c:formatCode>
                <c:ptCount val="4"/>
                <c:pt idx="0">
                  <c:v>21</c:v>
                </c:pt>
                <c:pt idx="1">
                  <c:v>17</c:v>
                </c:pt>
                <c:pt idx="2">
                  <c:v>11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部門總薪酬和平均薪酬統計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294695870167568"/>
          <c:y val="0.027713625866050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290275761973875"/>
          <c:y val="0.183602771362587"/>
          <c:w val="0.941944847605225"/>
          <c:h val="0.693764434180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分析!$D$51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分析!$C$52:$C$56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分析!$D$52:$D$56</c:f>
              <c:numCache>
                <c:formatCode>General</c:formatCode>
                <c:ptCount val="5"/>
                <c:pt idx="0">
                  <c:v>97458</c:v>
                </c:pt>
                <c:pt idx="1">
                  <c:v>89622</c:v>
                </c:pt>
                <c:pt idx="2">
                  <c:v>113838</c:v>
                </c:pt>
                <c:pt idx="3">
                  <c:v>68382</c:v>
                </c:pt>
                <c:pt idx="4">
                  <c:v>82766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82874200"/>
        <c:axId val="995244904"/>
      </c:barChart>
      <c:lineChart>
        <c:grouping val="standard"/>
        <c:varyColors val="0"/>
        <c:ser>
          <c:idx val="1"/>
          <c:order val="1"/>
          <c:tx>
            <c:strRef>
              <c:f>分析!$E$51</c:f>
              <c:strCache>
                <c:ptCount val="1"/>
                <c:pt idx="0">
                  <c:v>平均薪酬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val>
            <c:numRef>
              <c:f>分析!$E$52:$E$56</c:f>
              <c:numCache>
                <c:formatCode>0.0_ </c:formatCode>
                <c:ptCount val="5"/>
                <c:pt idx="0">
                  <c:v>8121.5</c:v>
                </c:pt>
                <c:pt idx="1">
                  <c:v>6894</c:v>
                </c:pt>
                <c:pt idx="2">
                  <c:v>7114.875</c:v>
                </c:pt>
                <c:pt idx="3">
                  <c:v>7598</c:v>
                </c:pt>
                <c:pt idx="4">
                  <c:v>6366.61538461538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30296"/>
        <c:axId val="561529955"/>
      </c:lineChart>
      <c:catAx>
        <c:axId val="782874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95244904"/>
        <c:crosses val="autoZero"/>
        <c:auto val="1"/>
        <c:lblAlgn val="ctr"/>
        <c:lblOffset val="100"/>
        <c:noMultiLvlLbl val="0"/>
      </c:catAx>
      <c:valAx>
        <c:axId val="9952449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2874200"/>
        <c:crosses val="autoZero"/>
        <c:crossBetween val="between"/>
        <c:majorUnit val="40000"/>
      </c:valAx>
      <c:catAx>
        <c:axId val="839030296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1529955"/>
        <c:crosses val="autoZero"/>
        <c:auto val="1"/>
        <c:lblAlgn val="ctr"/>
        <c:lblOffset val="100"/>
        <c:noMultiLvlLbl val="0"/>
      </c:catAx>
      <c:valAx>
        <c:axId val="561529955"/>
        <c:scaling>
          <c:orientation val="minMax"/>
          <c:max val="12000"/>
          <c:min val="0"/>
        </c:scaling>
        <c:delete val="0"/>
        <c:axPos val="r"/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9030296"/>
        <c:crosses val="max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入職時間分佈圖</a:t>
            </a:r>
            <a:endParaRPr b="1"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377045908183633"/>
          <c:y val="0.038123167155425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分析!$M$24:$M$27</c:f>
              <c:strCache>
                <c:ptCount val="4"/>
                <c:pt idx="0">
                  <c:v>3年以下</c:v>
                </c:pt>
                <c:pt idx="1">
                  <c:v>3-5年</c:v>
                </c:pt>
                <c:pt idx="2">
                  <c:v>5-10歲</c:v>
                </c:pt>
                <c:pt idx="3">
                  <c:v>10年以上</c:v>
                </c:pt>
              </c:strCache>
            </c:strRef>
          </c:cat>
          <c:val>
            <c:numRef>
              <c:f>分析!$P$24:$P$27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16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0"/>
        <c:axId val="572882797"/>
        <c:axId val="592260787"/>
      </c:barChart>
      <c:catAx>
        <c:axId val="572882797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592260787"/>
        <c:crosses val="autoZero"/>
        <c:auto val="1"/>
        <c:lblAlgn val="ctr"/>
        <c:lblOffset val="100"/>
        <c:noMultiLvlLbl val="0"/>
      </c:catAx>
      <c:valAx>
        <c:axId val="5922607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288279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522388059701"/>
          <c:y val="0.1171875"/>
          <c:w val="0.805970149253731"/>
          <c:h val="0.84375"/>
        </c:manualLayout>
      </c:layout>
      <c:pie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explosion val="5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explosion val="5"/>
            <c:spPr>
              <a:solidFill>
                <a:srgbClr val="C00000"/>
              </a:solidFill>
              <a:ln w="19050">
                <a:noFill/>
              </a:ln>
              <a:effectLst/>
            </c:spPr>
          </c:dPt>
          <c:dLbls>
            <c:dLbl>
              <c:idx val="1"/>
              <c:layout>
                <c:manualLayout>
                  <c:x val="0.134328358208955"/>
                  <c:y val="0.0351562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6268656716418"/>
                      <c:h val="0.140234375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分析!$B$3:$C$3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分析!$B$5:$C$5</c:f>
              <c:numCache>
                <c:formatCode>General</c:formatCode>
                <c:ptCount val="2"/>
                <c:pt idx="0">
                  <c:v>35</c:v>
                </c:pt>
                <c:pt idx="1">
                  <c:v>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部門總人數和黨員人數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186522925364389"/>
          <c:y val="0.0263925342665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305555555555556"/>
          <c:y val="0.179398148148148"/>
          <c:w val="0.938888888888889"/>
          <c:h val="0.5877314814814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"總人數"</c:f>
              <c:strCache>
                <c:ptCount val="1"/>
                <c:pt idx="0">
                  <c:v>總人數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分析!$C$9:$C$13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分析!$D$9:$D$13</c:f>
              <c:numCache>
                <c:formatCode>General</c:formatCode>
                <c:ptCount val="5"/>
                <c:pt idx="0">
                  <c:v>13</c:v>
                </c:pt>
                <c:pt idx="1">
                  <c:v>13</c:v>
                </c:pt>
                <c:pt idx="2">
                  <c:v>16</c:v>
                </c:pt>
                <c:pt idx="3">
                  <c:v>9</c:v>
                </c:pt>
                <c:pt idx="4">
                  <c:v>13</c:v>
                </c:pt>
              </c:numCache>
            </c:numRef>
          </c:val>
        </c:ser>
        <c:ser>
          <c:idx val="1"/>
          <c:order val="1"/>
          <c:tx>
            <c:strRef>
              <c:f>"黨員人數"</c:f>
              <c:strCache>
                <c:ptCount val="1"/>
                <c:pt idx="0">
                  <c:v>黨員人數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分析!$C$9:$C$13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分析!$E$9:$E$13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907935081"/>
        <c:axId val="15718505"/>
      </c:barChart>
      <c:catAx>
        <c:axId val="90793508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718505"/>
        <c:crosses val="autoZero"/>
        <c:auto val="1"/>
        <c:lblAlgn val="ctr"/>
        <c:lblOffset val="100"/>
        <c:noMultiLvlLbl val="0"/>
      </c:catAx>
      <c:valAx>
        <c:axId val="1571850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0793508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353878268512415"/>
          <c:y val="0.890288713910761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年齡結構圖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341800494975701"/>
          <c:y val="0.021326325062115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2607207569962"/>
          <c:y val="0.181518151815182"/>
          <c:w val="0.704650694584256"/>
          <c:h val="0.77007700770077"/>
        </c:manualLayout>
      </c:layout>
      <c:pie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ln w="19050">
              <a:noFill/>
            </a:ln>
          </c:spPr>
          <c:explosion val="2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2"/>
            <c:bubble3D val="0"/>
            <c:explosion val="1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00667812238621595"/>
                  <c:y val="0.028033572791093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902154217838"/>
                      <c:h val="0.10957095709571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分析!$B$24:$B$27</c:f>
              <c:strCache>
                <c:ptCount val="4"/>
                <c:pt idx="0">
                  <c:v>50歲以上</c:v>
                </c:pt>
                <c:pt idx="1">
                  <c:v>40-50歲</c:v>
                </c:pt>
                <c:pt idx="2">
                  <c:v>30-40歲</c:v>
                </c:pt>
                <c:pt idx="3">
                  <c:v>20-30歲</c:v>
                </c:pt>
              </c:strCache>
            </c:strRef>
          </c:cat>
          <c:val>
            <c:numRef>
              <c:f>分析!$E$24:$E$27</c:f>
              <c:numCache>
                <c:formatCode>General</c:formatCode>
                <c:ptCount val="4"/>
                <c:pt idx="0">
                  <c:v>9</c:v>
                </c:pt>
                <c:pt idx="1">
                  <c:v>18</c:v>
                </c:pt>
                <c:pt idx="2">
                  <c:v>15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學歷結構圖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341800494975701"/>
          <c:y val="0.021326325062115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737265955305"/>
          <c:y val="0.127612761276128"/>
          <c:w val="0.736259311455607"/>
          <c:h val="0.804620462046205"/>
        </c:manualLayout>
      </c:layout>
      <c:pieChart>
        <c:varyColors val="1"/>
        <c:ser>
          <c:idx val="0"/>
          <c:order val="0"/>
          <c:spPr>
            <a:ln w="19050">
              <a:noFill/>
            </a:ln>
          </c:spPr>
          <c:explosion val="4"/>
          <c:dPt>
            <c:idx val="0"/>
            <c:bubble3D val="0"/>
            <c:spPr>
              <a:solidFill>
                <a:srgbClr val="0070C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分析!$B$33:$B$39</c:f>
              <c:strCache>
                <c:ptCount val="7"/>
                <c:pt idx="0">
                  <c:v>博士</c:v>
                </c:pt>
                <c:pt idx="1">
                  <c:v>碩士</c:v>
                </c:pt>
                <c:pt idx="2">
                  <c:v>本科</c:v>
                </c:pt>
                <c:pt idx="3">
                  <c:v>大專</c:v>
                </c:pt>
                <c:pt idx="4">
                  <c:v>高中</c:v>
                </c:pt>
                <c:pt idx="5">
                  <c:v>初中</c:v>
                </c:pt>
                <c:pt idx="6">
                  <c:v>其他</c:v>
                </c:pt>
              </c:strCache>
            </c:strRef>
          </c:cat>
          <c:val>
            <c:numRef>
              <c:f>分析!$C$33:$C$39</c:f>
              <c:numCache>
                <c:formatCode>General</c:formatCode>
                <c:ptCount val="7"/>
                <c:pt idx="0">
                  <c:v>15</c:v>
                </c:pt>
                <c:pt idx="1">
                  <c:v>10</c:v>
                </c:pt>
                <c:pt idx="2">
                  <c:v>10</c:v>
                </c:pt>
                <c:pt idx="3">
                  <c:v>5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職稱結構圖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341800494975701"/>
          <c:y val="0.021326325062115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5226494866116"/>
          <c:y val="0.125412541254126"/>
          <c:w val="0.730622105898933"/>
          <c:h val="0.798459845984599"/>
        </c:manualLayout>
      </c:layout>
      <c:pieChart>
        <c:varyColors val="1"/>
        <c:ser>
          <c:idx val="0"/>
          <c:order val="0"/>
          <c:spPr>
            <a:solidFill>
              <a:schemeClr val="accent1">
                <a:lumMod val="50000"/>
              </a:schemeClr>
            </a:solidFill>
            <a:ln w="19050">
              <a:noFill/>
            </a:ln>
          </c:spPr>
          <c:explosion val="2"/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1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1" i="0" u="none" strike="noStrike" kern="1200" baseline="0">
                    <a:solidFill>
                      <a:schemeClr val="bg1"/>
                    </a:solidFill>
                    <a:latin typeface="Microsoft YaHei" panose="020B0503020204020204" charset="-122"/>
                    <a:ea typeface="Microsoft YaHei" panose="020B0503020204020204" charset="-122"/>
                    <a:cs typeface="Microsoft YaHei" panose="020B0503020204020204" charset="-122"/>
                    <a:sym typeface="Microsoft YaHei" panose="020B0503020204020204" charset="-122"/>
                  </a:defRPr>
                </a:pPr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分析!$B$43:$B$46</c:f>
              <c:strCache>
                <c:ptCount val="4"/>
                <c:pt idx="0">
                  <c:v>助理工程師</c:v>
                </c:pt>
                <c:pt idx="1">
                  <c:v>工程師</c:v>
                </c:pt>
                <c:pt idx="2">
                  <c:v>高階工程師</c:v>
                </c:pt>
                <c:pt idx="3">
                  <c:v>教授級高工</c:v>
                </c:pt>
              </c:strCache>
            </c:strRef>
          </c:cat>
          <c:val>
            <c:numRef>
              <c:f>分析!$C$43:$C$46</c:f>
              <c:numCache>
                <c:formatCode>General</c:formatCode>
                <c:ptCount val="4"/>
                <c:pt idx="0">
                  <c:v>21</c:v>
                </c:pt>
                <c:pt idx="1">
                  <c:v>17</c:v>
                </c:pt>
                <c:pt idx="2">
                  <c:v>11</c:v>
                </c:pt>
                <c:pt idx="3">
                  <c:v>14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部門總薪酬和平均薪酬統計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294695870167568"/>
          <c:y val="0.0277136258660508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263502454991817"/>
          <c:y val="0.183513456240729"/>
          <c:w val="0.924549918166939"/>
          <c:h val="0.6935791481246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分析!$D$51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分析!$C$52:$C$56</c:f>
              <c:strCache>
                <c:ptCount val="5"/>
                <c:pt idx="0">
                  <c:v>專案
</c:v>
                </c:pt>
                <c:pt idx="1">
                  <c:v>部門2</c:v>
                </c:pt>
                <c:pt idx="2">
                  <c:v>部門3</c:v>
                </c:pt>
                <c:pt idx="3">
                  <c:v>部門4</c:v>
                </c:pt>
                <c:pt idx="4">
                  <c:v>部門5</c:v>
                </c:pt>
              </c:strCache>
            </c:strRef>
          </c:cat>
          <c:val>
            <c:numRef>
              <c:f>分析!$D$52:$D$56</c:f>
              <c:numCache>
                <c:formatCode>General</c:formatCode>
                <c:ptCount val="5"/>
                <c:pt idx="0">
                  <c:v>97458</c:v>
                </c:pt>
                <c:pt idx="1">
                  <c:v>89622</c:v>
                </c:pt>
                <c:pt idx="2">
                  <c:v>113838</c:v>
                </c:pt>
                <c:pt idx="3">
                  <c:v>68382</c:v>
                </c:pt>
                <c:pt idx="4">
                  <c:v>82766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0"/>
        <c:axId val="782874200"/>
        <c:axId val="995244904"/>
      </c:barChart>
      <c:lineChart>
        <c:grouping val="standard"/>
        <c:varyColors val="0"/>
        <c:ser>
          <c:idx val="1"/>
          <c:order val="1"/>
          <c:tx>
            <c:strRef>
              <c:f>分析!$E$51</c:f>
              <c:strCache>
                <c:ptCount val="1"/>
                <c:pt idx="0">
                  <c:v>平均薪酬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val>
            <c:numRef>
              <c:f>分析!$E$52:$E$56</c:f>
              <c:numCache>
                <c:formatCode>0.0_ </c:formatCode>
                <c:ptCount val="5"/>
                <c:pt idx="0">
                  <c:v>8121.5</c:v>
                </c:pt>
                <c:pt idx="1">
                  <c:v>6894</c:v>
                </c:pt>
                <c:pt idx="2">
                  <c:v>7114.875</c:v>
                </c:pt>
                <c:pt idx="3">
                  <c:v>7598</c:v>
                </c:pt>
                <c:pt idx="4">
                  <c:v>6366.61538461538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030296"/>
        <c:axId val="561529955"/>
      </c:lineChart>
      <c:catAx>
        <c:axId val="78287420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995244904"/>
        <c:crosses val="autoZero"/>
        <c:auto val="1"/>
        <c:lblAlgn val="ctr"/>
        <c:lblOffset val="100"/>
        <c:noMultiLvlLbl val="0"/>
      </c:catAx>
      <c:valAx>
        <c:axId val="995244904"/>
        <c:scaling>
          <c:orientation val="minMax"/>
          <c:max val="16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2874200"/>
        <c:crosses val="autoZero"/>
        <c:crossBetween val="between"/>
        <c:majorUnit val="40000"/>
      </c:valAx>
      <c:catAx>
        <c:axId val="839030296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61529955"/>
        <c:crosses val="autoZero"/>
        <c:auto val="1"/>
        <c:lblAlgn val="ctr"/>
        <c:lblOffset val="100"/>
        <c:noMultiLvlLbl val="0"/>
      </c:catAx>
      <c:valAx>
        <c:axId val="561529955"/>
        <c:scaling>
          <c:orientation val="minMax"/>
          <c:max val="12000"/>
          <c:min val="0"/>
        </c:scaling>
        <c:delete val="0"/>
        <c:axPos val="r"/>
        <c:numFmt formatCode="0.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9030296"/>
        <c:crosses val="max"/>
        <c:crossBetween val="between"/>
        <c:majorUnit val="4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27456904673723"/>
          <c:y val="0.14639175257732"/>
          <c:w val="0.963975621008038"/>
          <c:h val="0.67616494845360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分析!$C$67</c:f>
              <c:strCache>
                <c:ptCount val="1"/>
                <c:pt idx="0">
                  <c:v>薪酬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700" b="1" i="0" u="none" strike="noStrike" kern="1200" baseline="0">
                    <a:solidFill>
                      <a:schemeClr val="bg1"/>
                    </a:solidFill>
                    <a:latin typeface="Arial" panose="020B0604020202020204" pitchFamily="7" charset="0"/>
                    <a:ea typeface="Arial" panose="020B0604020202020204" pitchFamily="7" charset="0"/>
                    <a:cs typeface="Arial" panose="020B0604020202020204" pitchFamily="7" charset="0"/>
                    <a:sym typeface="Arial" panose="020B0604020202020204" pitchFamily="7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分析!$D$68:$D$87</c:f>
              <c:strCache>
                <c:ptCount val="20"/>
                <c:pt idx="0">
                  <c:v>姓名24</c:v>
                </c:pt>
                <c:pt idx="1">
                  <c:v>姓名52</c:v>
                </c:pt>
                <c:pt idx="2">
                  <c:v>姓名39</c:v>
                </c:pt>
                <c:pt idx="3">
                  <c:v>姓名15</c:v>
                </c:pt>
                <c:pt idx="4">
                  <c:v>姓名56</c:v>
                </c:pt>
                <c:pt idx="5">
                  <c:v>姓名12</c:v>
                </c:pt>
                <c:pt idx="6">
                  <c:v>姓名49</c:v>
                </c:pt>
                <c:pt idx="7">
                  <c:v>姓名53</c:v>
                </c:pt>
                <c:pt idx="8">
                  <c:v>姓名61</c:v>
                </c:pt>
                <c:pt idx="9">
                  <c:v>姓名37</c:v>
                </c:pt>
                <c:pt idx="10">
                  <c:v>姓名36</c:v>
                </c:pt>
                <c:pt idx="11">
                  <c:v>姓名22</c:v>
                </c:pt>
                <c:pt idx="12">
                  <c:v>姓名9</c:v>
                </c:pt>
                <c:pt idx="13">
                  <c:v>姓名29</c:v>
                </c:pt>
                <c:pt idx="14">
                  <c:v>姓名34</c:v>
                </c:pt>
              </c:strCache>
            </c:strRef>
          </c:cat>
          <c:val>
            <c:numRef>
              <c:f>分析!$C$68:$C$82</c:f>
              <c:numCache>
                <c:formatCode>General</c:formatCode>
                <c:ptCount val="15"/>
                <c:pt idx="0">
                  <c:v>11840</c:v>
                </c:pt>
                <c:pt idx="1">
                  <c:v>11627</c:v>
                </c:pt>
                <c:pt idx="2">
                  <c:v>11557</c:v>
                </c:pt>
                <c:pt idx="3">
                  <c:v>11485</c:v>
                </c:pt>
                <c:pt idx="4">
                  <c:v>11388</c:v>
                </c:pt>
                <c:pt idx="5">
                  <c:v>11384</c:v>
                </c:pt>
                <c:pt idx="6">
                  <c:v>11366</c:v>
                </c:pt>
                <c:pt idx="7">
                  <c:v>11240</c:v>
                </c:pt>
                <c:pt idx="8">
                  <c:v>11175</c:v>
                </c:pt>
                <c:pt idx="9">
                  <c:v>10941</c:v>
                </c:pt>
                <c:pt idx="10">
                  <c:v>10692</c:v>
                </c:pt>
                <c:pt idx="11">
                  <c:v>10096</c:v>
                </c:pt>
                <c:pt idx="12">
                  <c:v>9912</c:v>
                </c:pt>
                <c:pt idx="13">
                  <c:v>9871</c:v>
                </c:pt>
                <c:pt idx="14">
                  <c:v>9749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4393955"/>
        <c:axId val="157276198"/>
      </c:barChart>
      <c:lineChart>
        <c:grouping val="standard"/>
        <c:varyColors val="0"/>
        <c:ser>
          <c:idx val="0"/>
          <c:order val="1"/>
          <c:tx>
            <c:strRef>
              <c:f>分析!$E$67</c:f>
              <c:strCache>
                <c:ptCount val="1"/>
                <c:pt idx="0">
                  <c:v>平均薪酬</c:v>
                </c:pt>
              </c:strCache>
            </c:strRef>
          </c:tx>
          <c:spPr>
            <a:ln w="28575" cap="rnd">
              <a:solidFill>
                <a:srgbClr val="FFFF00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trendline>
            <c:spPr>
              <a:ln w="28575" cap="rnd" cmpd="sng">
                <a:solidFill>
                  <a:srgbClr val="C00000"/>
                </a:solidFill>
                <a:prstDash val="solid"/>
              </a:ln>
              <a:effectLst/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分析!$D$68:$D$87</c:f>
              <c:strCache>
                <c:ptCount val="20"/>
                <c:pt idx="0">
                  <c:v>姓名24</c:v>
                </c:pt>
                <c:pt idx="1">
                  <c:v>姓名52</c:v>
                </c:pt>
                <c:pt idx="2">
                  <c:v>姓名39</c:v>
                </c:pt>
                <c:pt idx="3">
                  <c:v>姓名15</c:v>
                </c:pt>
                <c:pt idx="4">
                  <c:v>姓名56</c:v>
                </c:pt>
                <c:pt idx="5">
                  <c:v>姓名12</c:v>
                </c:pt>
                <c:pt idx="6">
                  <c:v>姓名49</c:v>
                </c:pt>
                <c:pt idx="7">
                  <c:v>姓名53</c:v>
                </c:pt>
                <c:pt idx="8">
                  <c:v>姓名61</c:v>
                </c:pt>
                <c:pt idx="9">
                  <c:v>姓名37</c:v>
                </c:pt>
                <c:pt idx="10">
                  <c:v>姓名36</c:v>
                </c:pt>
                <c:pt idx="11">
                  <c:v>姓名22</c:v>
                </c:pt>
                <c:pt idx="12">
                  <c:v>姓名9</c:v>
                </c:pt>
                <c:pt idx="13">
                  <c:v>姓名29</c:v>
                </c:pt>
                <c:pt idx="14">
                  <c:v>姓名34</c:v>
                </c:pt>
              </c:strCache>
            </c:strRef>
          </c:cat>
          <c:val>
            <c:numRef>
              <c:f>分析!$E$68:$E$82</c:f>
              <c:numCache>
                <c:formatCode>0.0_ </c:formatCode>
                <c:ptCount val="15"/>
                <c:pt idx="0">
                  <c:v>7175.65079365079</c:v>
                </c:pt>
                <c:pt idx="1">
                  <c:v>7175.65079365079</c:v>
                </c:pt>
                <c:pt idx="2">
                  <c:v>7175.65079365079</c:v>
                </c:pt>
                <c:pt idx="3">
                  <c:v>7175.65079365079</c:v>
                </c:pt>
                <c:pt idx="4">
                  <c:v>7175.65079365079</c:v>
                </c:pt>
                <c:pt idx="5">
                  <c:v>7175.65079365079</c:v>
                </c:pt>
                <c:pt idx="6">
                  <c:v>7175.65079365079</c:v>
                </c:pt>
                <c:pt idx="7">
                  <c:v>7175.65079365079</c:v>
                </c:pt>
                <c:pt idx="8">
                  <c:v>7175.65079365079</c:v>
                </c:pt>
                <c:pt idx="9">
                  <c:v>7175.65079365079</c:v>
                </c:pt>
                <c:pt idx="10">
                  <c:v>7175.65079365079</c:v>
                </c:pt>
                <c:pt idx="11">
                  <c:v>7175.65079365079</c:v>
                </c:pt>
                <c:pt idx="12">
                  <c:v>7175.65079365079</c:v>
                </c:pt>
                <c:pt idx="13">
                  <c:v>7175.65079365079</c:v>
                </c:pt>
                <c:pt idx="14">
                  <c:v>7175.65079365079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244393955"/>
        <c:axId val="157276198"/>
      </c:lineChart>
      <c:catAx>
        <c:axId val="2443939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80000" spcFirstLastPara="0" vertOverflow="ellipsis" vert="horz" wrap="square" anchor="ctr" anchorCtr="0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7276198"/>
        <c:crosses val="autoZero"/>
        <c:auto val="1"/>
        <c:lblAlgn val="ctr"/>
        <c:lblOffset val="100"/>
        <c:noMultiLvlLbl val="0"/>
      </c:catAx>
      <c:valAx>
        <c:axId val="15727619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443939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</c:legendEntry>
      <c:legendEntry>
        <c:idx val="2"/>
        <c:delete val="1"/>
      </c:legendEntry>
      <c:layout>
        <c:manualLayout>
          <c:xMode val="edge"/>
          <c:yMode val="edge"/>
          <c:x val="0.779125683060109"/>
          <c:y val="0.0061855670103092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1" i="0" u="none" strike="noStrike" kern="1200" spc="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  <a:r>
              <a:rPr b="1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rPr>
              <a:t>入職時間分佈圖</a:t>
            </a:r>
            <a:endParaRPr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  <a:sym typeface="Microsoft YaHei" panose="020B0503020204020204" charset="-122"/>
            </a:endParaRPr>
          </a:p>
        </c:rich>
      </c:tx>
      <c:layout>
        <c:manualLayout>
          <c:xMode val="edge"/>
          <c:yMode val="edge"/>
          <c:x val="0.281934207232516"/>
          <c:y val="0.0302697640140639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分析!$M$24:$M$27</c:f>
              <c:strCache>
                <c:ptCount val="4"/>
                <c:pt idx="0">
                  <c:v>3年以下</c:v>
                </c:pt>
                <c:pt idx="1">
                  <c:v>3-5年</c:v>
                </c:pt>
                <c:pt idx="2">
                  <c:v>5-10歲</c:v>
                </c:pt>
                <c:pt idx="3">
                  <c:v>10年以上</c:v>
                </c:pt>
              </c:strCache>
            </c:strRef>
          </c:cat>
          <c:val>
            <c:numRef>
              <c:f>分析!$P$24:$P$27</c:f>
              <c:numCache>
                <c:formatCode>General</c:formatCode>
                <c:ptCount val="4"/>
                <c:pt idx="0">
                  <c:v>4</c:v>
                </c:pt>
                <c:pt idx="1">
                  <c:v>5</c:v>
                </c:pt>
                <c:pt idx="2">
                  <c:v>16</c:v>
                </c:pt>
                <c:pt idx="3">
                  <c:v>38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0"/>
        <c:axId val="572882797"/>
        <c:axId val="592260787"/>
      </c:barChart>
      <c:catAx>
        <c:axId val="572882797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592260787"/>
        <c:crosses val="autoZero"/>
        <c:auto val="1"/>
        <c:lblAlgn val="ctr"/>
        <c:lblOffset val="100"/>
        <c:noMultiLvlLbl val="0"/>
      </c:catAx>
      <c:valAx>
        <c:axId val="5922607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7288279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Spin" dx="16" fmlaLink="H34" horiz="1" max="100" min="1" page="10" val="1"/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chart" Target="../charts/chart9.xml"/><Relationship Id="rId8" Type="http://schemas.openxmlformats.org/officeDocument/2006/relationships/chart" Target="../charts/chart8.xml"/><Relationship Id="rId7" Type="http://schemas.openxmlformats.org/officeDocument/2006/relationships/chart" Target="../charts/chart7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3" Type="http://schemas.openxmlformats.org/officeDocument/2006/relationships/image" Target="../media/image6.svg"/><Relationship Id="rId12" Type="http://schemas.openxmlformats.org/officeDocument/2006/relationships/image" Target="../media/image5.png"/><Relationship Id="rId11" Type="http://schemas.openxmlformats.org/officeDocument/2006/relationships/image" Target="../media/image4.svg"/><Relationship Id="rId10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chart" Target="../charts/chart17.xml"/><Relationship Id="rId7" Type="http://schemas.openxmlformats.org/officeDocument/2006/relationships/chart" Target="../charts/chart16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2" Type="http://schemas.openxmlformats.org/officeDocument/2006/relationships/image" Target="../media/image6.svg"/><Relationship Id="rId11" Type="http://schemas.openxmlformats.org/officeDocument/2006/relationships/image" Target="../media/image5.png"/><Relationship Id="rId10" Type="http://schemas.openxmlformats.org/officeDocument/2006/relationships/image" Target="../media/image9.sv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699135</xdr:colOff>
      <xdr:row>0</xdr:row>
      <xdr:rowOff>38100</xdr:rowOff>
    </xdr:from>
    <xdr:to>
      <xdr:col>14</xdr:col>
      <xdr:colOff>126365</xdr:colOff>
      <xdr:row>3</xdr:row>
      <xdr:rowOff>51435</xdr:rowOff>
    </xdr:to>
    <xdr:sp>
      <xdr:nvSpPr>
        <xdr:cNvPr id="4" name="矩形 3"/>
        <xdr:cNvSpPr/>
      </xdr:nvSpPr>
      <xdr:spPr>
        <a:xfrm>
          <a:off x="699135" y="38100"/>
          <a:ext cx="10255250" cy="607695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zh-CN" altLang="en-US" sz="1100"/>
        </a:p>
      </xdr:txBody>
    </xdr:sp>
    <xdr:clientData/>
  </xdr:twoCellAnchor>
  <xdr:oneCellAnchor>
    <xdr:from>
      <xdr:col>5</xdr:col>
      <xdr:colOff>469900</xdr:colOff>
      <xdr:row>0</xdr:row>
      <xdr:rowOff>107950</xdr:rowOff>
    </xdr:from>
    <xdr:ext cx="2976880" cy="401320"/>
    <xdr:sp>
      <xdr:nvSpPr>
        <xdr:cNvPr id="5" name="文本框 4"/>
        <xdr:cNvSpPr txBox="1"/>
      </xdr:nvSpPr>
      <xdr:spPr>
        <a:xfrm>
          <a:off x="4337050" y="107950"/>
          <a:ext cx="2976880" cy="401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ctr"/>
          <a:r>
            <a:rPr lang="zh-CN" altLang="en-US" sz="2000" b="1">
              <a:solidFill>
                <a:schemeClr val="accent4">
                  <a:lumMod val="60000"/>
                  <a:lumOff val="40000"/>
                </a:schemeClr>
              </a:solidFill>
              <a:latin typeface="Microsoft YaHei" panose="020B0503020204020204" charset="-122"/>
              <a:ea typeface="Microsoft YaHei" panose="020B0503020204020204" charset="-122"/>
            </a:rPr>
            <a:t>公司人力資源視覺化看板</a:t>
          </a:r>
          <a:endParaRPr lang="zh-CN" altLang="en-US" sz="2000" b="1">
            <a:solidFill>
              <a:schemeClr val="accent4">
                <a:lumMod val="60000"/>
                <a:lumOff val="40000"/>
              </a:schemeClr>
            </a:solidFill>
            <a:latin typeface="Microsoft YaHei" panose="020B0503020204020204" charset="-122"/>
            <a:ea typeface="Microsoft YaHei" panose="020B0503020204020204" charset="-122"/>
          </a:endParaRPr>
        </a:p>
      </xdr:txBody>
    </xdr:sp>
    <xdr:clientData/>
  </xdr:oneCellAnchor>
  <xdr:twoCellAnchor>
    <xdr:from>
      <xdr:col>0</xdr:col>
      <xdr:colOff>679450</xdr:colOff>
      <xdr:row>3</xdr:row>
      <xdr:rowOff>107950</xdr:rowOff>
    </xdr:from>
    <xdr:to>
      <xdr:col>5</xdr:col>
      <xdr:colOff>171450</xdr:colOff>
      <xdr:row>17</xdr:row>
      <xdr:rowOff>144780</xdr:rowOff>
    </xdr:to>
    <xdr:sp>
      <xdr:nvSpPr>
        <xdr:cNvPr id="6" name="矩形 5"/>
        <xdr:cNvSpPr/>
      </xdr:nvSpPr>
      <xdr:spPr>
        <a:xfrm>
          <a:off x="679450" y="702310"/>
          <a:ext cx="3359150" cy="281051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266700</xdr:colOff>
      <xdr:row>3</xdr:row>
      <xdr:rowOff>107950</xdr:rowOff>
    </xdr:from>
    <xdr:to>
      <xdr:col>9</xdr:col>
      <xdr:colOff>520700</xdr:colOff>
      <xdr:row>17</xdr:row>
      <xdr:rowOff>106680</xdr:rowOff>
    </xdr:to>
    <xdr:sp>
      <xdr:nvSpPr>
        <xdr:cNvPr id="7" name="矩形 6"/>
        <xdr:cNvSpPr/>
      </xdr:nvSpPr>
      <xdr:spPr>
        <a:xfrm>
          <a:off x="4133850" y="702310"/>
          <a:ext cx="3347720" cy="277241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316865</xdr:colOff>
      <xdr:row>13</xdr:row>
      <xdr:rowOff>196850</xdr:rowOff>
    </xdr:from>
    <xdr:to>
      <xdr:col>9</xdr:col>
      <xdr:colOff>406400</xdr:colOff>
      <xdr:row>18</xdr:row>
      <xdr:rowOff>160020</xdr:rowOff>
    </xdr:to>
    <xdr:graphicFrame>
      <xdr:nvGraphicFramePr>
        <xdr:cNvPr id="2" name="圖表 1"/>
        <xdr:cNvGraphicFramePr/>
      </xdr:nvGraphicFramePr>
      <xdr:xfrm>
        <a:off x="4184015" y="2772410"/>
        <a:ext cx="3183255" cy="9537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234950</xdr:colOff>
      <xdr:row>7</xdr:row>
      <xdr:rowOff>25400</xdr:rowOff>
    </xdr:from>
    <xdr:to>
      <xdr:col>8</xdr:col>
      <xdr:colOff>412750</xdr:colOff>
      <xdr:row>14</xdr:row>
      <xdr:rowOff>184150</xdr:rowOff>
    </xdr:to>
    <xdr:graphicFrame>
      <xdr:nvGraphicFramePr>
        <xdr:cNvPr id="8" name="圖表 7"/>
        <xdr:cNvGraphicFramePr/>
      </xdr:nvGraphicFramePr>
      <xdr:xfrm>
        <a:off x="4875530" y="1412240"/>
        <a:ext cx="1724660" cy="154559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558800</xdr:colOff>
      <xdr:row>9</xdr:row>
      <xdr:rowOff>171450</xdr:rowOff>
    </xdr:from>
    <xdr:to>
      <xdr:col>9</xdr:col>
      <xdr:colOff>372745</xdr:colOff>
      <xdr:row>12</xdr:row>
      <xdr:rowOff>118745</xdr:rowOff>
    </xdr:to>
    <xdr:pic>
      <xdr:nvPicPr>
        <xdr:cNvPr id="9" name="圖片 8" descr="32303231323332393b32303231333332353bc5aecec0c9fabce4b1ead6be"/>
        <xdr:cNvPicPr>
          <a:picLocks noChangeAspect="1"/>
        </xdr:cNvPicPr>
      </xdr:nvPicPr>
      <xdr:blipFill>
        <a:blip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6746240" y="1954530"/>
          <a:ext cx="587375" cy="541655"/>
        </a:xfrm>
        <a:prstGeom prst="rect">
          <a:avLst/>
        </a:prstGeom>
      </xdr:spPr>
    </xdr:pic>
    <xdr:clientData/>
  </xdr:twoCellAnchor>
  <xdr:twoCellAnchor>
    <xdr:from>
      <xdr:col>5</xdr:col>
      <xdr:colOff>488950</xdr:colOff>
      <xdr:row>9</xdr:row>
      <xdr:rowOff>176530</xdr:rowOff>
    </xdr:from>
    <xdr:to>
      <xdr:col>6</xdr:col>
      <xdr:colOff>302895</xdr:colOff>
      <xdr:row>12</xdr:row>
      <xdr:rowOff>123825</xdr:rowOff>
    </xdr:to>
    <xdr:grpSp>
      <xdr:nvGrpSpPr>
        <xdr:cNvPr id="10" name="組合 9"/>
        <xdr:cNvGrpSpPr/>
      </xdr:nvGrpSpPr>
      <xdr:grpSpPr>
        <a:xfrm>
          <a:off x="4356100" y="1959610"/>
          <a:ext cx="587375" cy="541655"/>
          <a:chOff x="3051" y="1509"/>
          <a:chExt cx="1440" cy="1440"/>
        </a:xfrm>
      </xdr:grpSpPr>
      <xdr:pic>
        <xdr:nvPicPr>
          <xdr:cNvPr id="11" name="圖片 10" descr="303b333633343334363bd0a1c8cb"/>
          <xdr:cNvPicPr>
            <a:picLocks noChangeAspect="1"/>
          </xdr:cNvPicPr>
        </xdr:nvPicPr>
        <xdr:blipFill>
          <a:blip r:embed="rId12">
            <a:extLs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3451" y="1521"/>
            <a:ext cx="640" cy="1375"/>
          </a:xfrm>
          <a:prstGeom prst="rect">
            <a:avLst/>
          </a:prstGeom>
        </xdr:spPr>
      </xdr:pic>
      <xdr:sp>
        <xdr:nvSpPr>
          <xdr:cNvPr id="12" name="矩形 11"/>
          <xdr:cNvSpPr/>
        </xdr:nvSpPr>
        <xdr:spPr>
          <a:xfrm>
            <a:off x="3051" y="1509"/>
            <a:ext cx="1440" cy="14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5</xdr:col>
      <xdr:colOff>552450</xdr:colOff>
      <xdr:row>13</xdr:row>
      <xdr:rowOff>6350</xdr:rowOff>
    </xdr:from>
    <xdr:to>
      <xdr:col>6</xdr:col>
      <xdr:colOff>234315</xdr:colOff>
      <xdr:row>14</xdr:row>
      <xdr:rowOff>82550</xdr:rowOff>
    </xdr:to>
    <xdr:sp textlink="分析!B4">
      <xdr:nvSpPr>
        <xdr:cNvPr id="13" name="文本框 12"/>
        <xdr:cNvSpPr txBox="1"/>
      </xdr:nvSpPr>
      <xdr:spPr>
        <a:xfrm>
          <a:off x="4419600" y="2581910"/>
          <a:ext cx="455295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fld id="{BB962C8B-B14F-4D97-AF65-F5344CB8AC3E}" type="TxLink">
            <a:rPr lang="en-US" altLang="zh-CN" sz="1200" b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</a:fld>
          <a:endParaRPr lang="en-US" altLang="zh-CN" sz="1200" b="1">
            <a:solidFill>
              <a:schemeClr val="bg1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615950</xdr:colOff>
      <xdr:row>13</xdr:row>
      <xdr:rowOff>25400</xdr:rowOff>
    </xdr:from>
    <xdr:to>
      <xdr:col>9</xdr:col>
      <xdr:colOff>297815</xdr:colOff>
      <xdr:row>14</xdr:row>
      <xdr:rowOff>101600</xdr:rowOff>
    </xdr:to>
    <xdr:sp textlink="分析!C4">
      <xdr:nvSpPr>
        <xdr:cNvPr id="14" name="文本框 13"/>
        <xdr:cNvSpPr txBox="1"/>
      </xdr:nvSpPr>
      <xdr:spPr>
        <a:xfrm>
          <a:off x="6803390" y="2600960"/>
          <a:ext cx="455295" cy="2743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fld id="{BB962C8B-B14F-4D97-AF65-F5344CB8AC3E}" type="TxLink">
            <a:rPr lang="en-US" altLang="zh-CN" sz="1100" b="1">
              <a:solidFill>
                <a:schemeClr val="bg1"/>
              </a:solidFill>
              <a:latin typeface="Arial" panose="020B0604020202020204" pitchFamily="7" charset="0"/>
              <a:cs typeface="Arial" panose="020B0604020202020204" pitchFamily="7" charset="0"/>
            </a:rPr>
          </a:fld>
          <a:endParaRPr lang="en-US" altLang="zh-CN" sz="1100" b="1">
            <a:solidFill>
              <a:schemeClr val="bg1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6</xdr:col>
      <xdr:colOff>584200</xdr:colOff>
      <xdr:row>5</xdr:row>
      <xdr:rowOff>31750</xdr:rowOff>
    </xdr:from>
    <xdr:to>
      <xdr:col>8</xdr:col>
      <xdr:colOff>260350</xdr:colOff>
      <xdr:row>6</xdr:row>
      <xdr:rowOff>146050</xdr:rowOff>
    </xdr:to>
    <xdr:sp textlink="分析!D5">
      <xdr:nvSpPr>
        <xdr:cNvPr id="16" name="文本框 15"/>
        <xdr:cNvSpPr txBox="1"/>
      </xdr:nvSpPr>
      <xdr:spPr>
        <a:xfrm>
          <a:off x="5224780" y="1022350"/>
          <a:ext cx="1223010" cy="312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>
          <a:noAutofit/>
        </a:bodyPr>
        <a:p>
          <a:pPr algn="ctr"/>
          <a:fld id="{BB962C8B-B14F-4D97-AF65-F5344CB8AC3E}" type="TxLink">
            <a:rPr lang="zh-CN" altLang="en-US" sz="1400"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</a:rPr>
          </a:fld>
          <a:endParaRPr lang="zh-CN" altLang="en-US" sz="1400" b="1">
            <a:solidFill>
              <a:schemeClr val="bg1"/>
            </a:solidFill>
            <a:latin typeface="Microsoft YaHei" panose="020B0503020204020204" charset="-122"/>
            <a:ea typeface="Microsoft YaHei" panose="020B0503020204020204" charset="-122"/>
          </a:endParaRPr>
        </a:p>
      </xdr:txBody>
    </xdr:sp>
    <xdr:clientData/>
  </xdr:twoCellAnchor>
  <xdr:twoCellAnchor>
    <xdr:from>
      <xdr:col>1</xdr:col>
      <xdr:colOff>88900</xdr:colOff>
      <xdr:row>5</xdr:row>
      <xdr:rowOff>31750</xdr:rowOff>
    </xdr:from>
    <xdr:to>
      <xdr:col>4</xdr:col>
      <xdr:colOff>692785</xdr:colOff>
      <xdr:row>16</xdr:row>
      <xdr:rowOff>146050</xdr:rowOff>
    </xdr:to>
    <xdr:graphicFrame>
      <xdr:nvGraphicFramePr>
        <xdr:cNvPr id="17" name="圖表 16"/>
        <xdr:cNvGraphicFramePr/>
      </xdr:nvGraphicFramePr>
      <xdr:xfrm>
        <a:off x="862330" y="1022350"/>
        <a:ext cx="2924175" cy="22936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692150</xdr:colOff>
      <xdr:row>18</xdr:row>
      <xdr:rowOff>0</xdr:rowOff>
    </xdr:from>
    <xdr:to>
      <xdr:col>5</xdr:col>
      <xdr:colOff>184150</xdr:colOff>
      <xdr:row>32</xdr:row>
      <xdr:rowOff>36830</xdr:rowOff>
    </xdr:to>
    <xdr:sp>
      <xdr:nvSpPr>
        <xdr:cNvPr id="18" name="矩形 17"/>
        <xdr:cNvSpPr/>
      </xdr:nvSpPr>
      <xdr:spPr>
        <a:xfrm>
          <a:off x="692150" y="3566160"/>
          <a:ext cx="3359150" cy="281051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0</xdr:col>
      <xdr:colOff>756920</xdr:colOff>
      <xdr:row>18</xdr:row>
      <xdr:rowOff>64135</xdr:rowOff>
    </xdr:from>
    <xdr:to>
      <xdr:col>5</xdr:col>
      <xdr:colOff>100965</xdr:colOff>
      <xdr:row>32</xdr:row>
      <xdr:rowOff>16510</xdr:rowOff>
    </xdr:to>
    <xdr:graphicFrame>
      <xdr:nvGraphicFramePr>
        <xdr:cNvPr id="15" name="圖表 14"/>
        <xdr:cNvGraphicFramePr/>
      </xdr:nvGraphicFramePr>
      <xdr:xfrm>
        <a:off x="756920" y="3630295"/>
        <a:ext cx="3211195" cy="2726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260350</xdr:colOff>
      <xdr:row>17</xdr:row>
      <xdr:rowOff>203200</xdr:rowOff>
    </xdr:from>
    <xdr:to>
      <xdr:col>9</xdr:col>
      <xdr:colOff>514350</xdr:colOff>
      <xdr:row>32</xdr:row>
      <xdr:rowOff>30480</xdr:rowOff>
    </xdr:to>
    <xdr:sp>
      <xdr:nvSpPr>
        <xdr:cNvPr id="19" name="矩形 18"/>
        <xdr:cNvSpPr/>
      </xdr:nvSpPr>
      <xdr:spPr>
        <a:xfrm>
          <a:off x="4127500" y="3566160"/>
          <a:ext cx="3347720" cy="280416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248285</xdr:colOff>
      <xdr:row>18</xdr:row>
      <xdr:rowOff>57150</xdr:rowOff>
    </xdr:from>
    <xdr:to>
      <xdr:col>9</xdr:col>
      <xdr:colOff>354330</xdr:colOff>
      <xdr:row>32</xdr:row>
      <xdr:rowOff>9525</xdr:rowOff>
    </xdr:to>
    <xdr:graphicFrame>
      <xdr:nvGraphicFramePr>
        <xdr:cNvPr id="20" name="圖表 19"/>
        <xdr:cNvGraphicFramePr/>
      </xdr:nvGraphicFramePr>
      <xdr:xfrm>
        <a:off x="4115435" y="3623310"/>
        <a:ext cx="3199765" cy="2726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609600</xdr:colOff>
      <xdr:row>17</xdr:row>
      <xdr:rowOff>196850</xdr:rowOff>
    </xdr:from>
    <xdr:to>
      <xdr:col>14</xdr:col>
      <xdr:colOff>101600</xdr:colOff>
      <xdr:row>32</xdr:row>
      <xdr:rowOff>24130</xdr:rowOff>
    </xdr:to>
    <xdr:sp>
      <xdr:nvSpPr>
        <xdr:cNvPr id="21" name="矩形 20"/>
        <xdr:cNvSpPr/>
      </xdr:nvSpPr>
      <xdr:spPr>
        <a:xfrm>
          <a:off x="7570470" y="3564890"/>
          <a:ext cx="3359150" cy="279908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680085</xdr:colOff>
      <xdr:row>18</xdr:row>
      <xdr:rowOff>38100</xdr:rowOff>
    </xdr:from>
    <xdr:to>
      <xdr:col>14</xdr:col>
      <xdr:colOff>24130</xdr:colOff>
      <xdr:row>31</xdr:row>
      <xdr:rowOff>200025</xdr:rowOff>
    </xdr:to>
    <xdr:graphicFrame>
      <xdr:nvGraphicFramePr>
        <xdr:cNvPr id="22" name="圖表 21"/>
        <xdr:cNvGraphicFramePr/>
      </xdr:nvGraphicFramePr>
      <xdr:xfrm>
        <a:off x="7640955" y="3604260"/>
        <a:ext cx="3211195" cy="27355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685800</xdr:colOff>
      <xdr:row>32</xdr:row>
      <xdr:rowOff>133350</xdr:rowOff>
    </xdr:from>
    <xdr:to>
      <xdr:col>6</xdr:col>
      <xdr:colOff>254635</xdr:colOff>
      <xdr:row>48</xdr:row>
      <xdr:rowOff>29845</xdr:rowOff>
    </xdr:to>
    <xdr:sp>
      <xdr:nvSpPr>
        <xdr:cNvPr id="24" name="矩形 23"/>
        <xdr:cNvSpPr/>
      </xdr:nvSpPr>
      <xdr:spPr>
        <a:xfrm>
          <a:off x="685800" y="6473190"/>
          <a:ext cx="4209415" cy="3066415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76200</xdr:colOff>
      <xdr:row>33</xdr:row>
      <xdr:rowOff>13335</xdr:rowOff>
    </xdr:from>
    <xdr:to>
      <xdr:col>6</xdr:col>
      <xdr:colOff>146050</xdr:colOff>
      <xdr:row>47</xdr:row>
      <xdr:rowOff>76200</xdr:rowOff>
    </xdr:to>
    <xdr:graphicFrame>
      <xdr:nvGraphicFramePr>
        <xdr:cNvPr id="23" name="圖表 22"/>
        <xdr:cNvGraphicFramePr/>
      </xdr:nvGraphicFramePr>
      <xdr:xfrm>
        <a:off x="849630" y="6551295"/>
        <a:ext cx="3937000" cy="28365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336550</xdr:colOff>
      <xdr:row>32</xdr:row>
      <xdr:rowOff>133350</xdr:rowOff>
    </xdr:from>
    <xdr:to>
      <xdr:col>14</xdr:col>
      <xdr:colOff>133350</xdr:colOff>
      <xdr:row>47</xdr:row>
      <xdr:rowOff>208280</xdr:rowOff>
    </xdr:to>
    <xdr:sp>
      <xdr:nvSpPr>
        <xdr:cNvPr id="25" name="h34"/>
        <xdr:cNvSpPr/>
      </xdr:nvSpPr>
      <xdr:spPr>
        <a:xfrm>
          <a:off x="4977130" y="6473190"/>
          <a:ext cx="5984240" cy="303657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355600</xdr:colOff>
      <xdr:row>32</xdr:row>
      <xdr:rowOff>190500</xdr:rowOff>
    </xdr:from>
    <xdr:to>
      <xdr:col>14</xdr:col>
      <xdr:colOff>69850</xdr:colOff>
      <xdr:row>47</xdr:row>
      <xdr:rowOff>127000</xdr:rowOff>
    </xdr:to>
    <xdr:graphicFrame>
      <xdr:nvGraphicFramePr>
        <xdr:cNvPr id="26" name="圖表 25"/>
        <xdr:cNvGraphicFramePr/>
      </xdr:nvGraphicFramePr>
      <xdr:xfrm>
        <a:off x="4996180" y="6530340"/>
        <a:ext cx="5901690" cy="2908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33</xdr:row>
          <xdr:rowOff>63500</xdr:rowOff>
        </xdr:from>
        <xdr:to>
          <xdr:col>6</xdr:col>
          <xdr:colOff>686435</xdr:colOff>
          <xdr:row>34</xdr:row>
          <xdr:rowOff>101600</xdr:rowOff>
        </xdr:to>
        <xdr:sp>
          <xdr:nvSpPr>
            <xdr:cNvPr id="1025" name="Spinne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116830" y="6601460"/>
              <a:ext cx="210185" cy="23622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635000</xdr:colOff>
      <xdr:row>3</xdr:row>
      <xdr:rowOff>107950</xdr:rowOff>
    </xdr:from>
    <xdr:to>
      <xdr:col>14</xdr:col>
      <xdr:colOff>127000</xdr:colOff>
      <xdr:row>17</xdr:row>
      <xdr:rowOff>106680</xdr:rowOff>
    </xdr:to>
    <xdr:sp>
      <xdr:nvSpPr>
        <xdr:cNvPr id="28" name="矩形 27"/>
        <xdr:cNvSpPr/>
      </xdr:nvSpPr>
      <xdr:spPr>
        <a:xfrm>
          <a:off x="7595870" y="702310"/>
          <a:ext cx="3359150" cy="2772410"/>
        </a:xfrm>
        <a:prstGeom prst="rect">
          <a:avLst/>
        </a:prstGeom>
        <a:solidFill>
          <a:srgbClr val="28354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9</xdr:col>
      <xdr:colOff>723900</xdr:colOff>
      <xdr:row>3</xdr:row>
      <xdr:rowOff>210185</xdr:rowOff>
    </xdr:from>
    <xdr:to>
      <xdr:col>14</xdr:col>
      <xdr:colOff>32385</xdr:colOff>
      <xdr:row>17</xdr:row>
      <xdr:rowOff>6350</xdr:rowOff>
    </xdr:to>
    <xdr:graphicFrame>
      <xdr:nvGraphicFramePr>
        <xdr:cNvPr id="27" name="圖表 26"/>
        <xdr:cNvGraphicFramePr/>
      </xdr:nvGraphicFramePr>
      <xdr:xfrm>
        <a:off x="7684770" y="792480"/>
        <a:ext cx="3175635" cy="25819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0.232786885245902</cdr:x>
      <cdr:y>0.0164948453608247</cdr:y>
    </cdr:from>
    <cdr:to>
      <cdr:x>0.706010928961749</cdr:x>
      <cdr:y>0.136082474226804</cdr:y>
    </cdr:to>
    <cdr:sp textlink="分析!B66"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1352550" y="50800"/>
          <a:ext cx="2749550" cy="3683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ctr" anchorCtr="0"/>
        <a:p>
          <a:pPr algn="ctr"/>
          <a:fld id="{BB962C8B-B14F-4D97-AF65-F5344CB8AC3E}" type="TxLink">
            <a:rPr lang="zh-CN" altLang="en-US" sz="1600" b="1">
              <a:solidFill>
                <a:schemeClr val="bg1"/>
              </a:solidFill>
              <a:latin typeface="Microsoft YaHei" panose="020B0503020204020204" charset="-122"/>
              <a:ea typeface="Microsoft YaHei" panose="020B0503020204020204" charset="-122"/>
              <a:cs typeface="Microsoft YaHei" panose="020B0503020204020204" charset="-122"/>
            </a:rPr>
          </a:fld>
          <a:endParaRPr lang="zh-CN" altLang="en-US" sz="1600" b="1">
            <a:solidFill>
              <a:schemeClr val="bg1"/>
            </a:solidFill>
            <a:latin typeface="Microsoft YaHei" panose="020B0503020204020204" charset="-122"/>
            <a:ea typeface="Microsoft YaHei" panose="020B0503020204020204" charset="-122"/>
            <a:cs typeface="Microsoft YaHei" panose="020B0503020204020204" charset="-122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590550</xdr:colOff>
      <xdr:row>1</xdr:row>
      <xdr:rowOff>75565</xdr:rowOff>
    </xdr:from>
    <xdr:to>
      <xdr:col>11</xdr:col>
      <xdr:colOff>590550</xdr:colOff>
      <xdr:row>5</xdr:row>
      <xdr:rowOff>57785</xdr:rowOff>
    </xdr:to>
    <xdr:graphicFrame>
      <xdr:nvGraphicFramePr>
        <xdr:cNvPr id="2" name="圖表 1"/>
        <xdr:cNvGraphicFramePr/>
      </xdr:nvGraphicFramePr>
      <xdr:xfrm>
        <a:off x="5528945" y="273685"/>
        <a:ext cx="4640580" cy="782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723900</xdr:colOff>
      <xdr:row>1</xdr:row>
      <xdr:rowOff>44450</xdr:rowOff>
    </xdr:from>
    <xdr:to>
      <xdr:col>3</xdr:col>
      <xdr:colOff>95885</xdr:colOff>
      <xdr:row>3</xdr:row>
      <xdr:rowOff>146685</xdr:rowOff>
    </xdr:to>
    <xdr:pic>
      <xdr:nvPicPr>
        <xdr:cNvPr id="4" name="圖片 3" descr="32303231323332393b32303231333332353bc5aecec0c9fabce4b1ead6be"/>
        <xdr:cNvPicPr>
          <a:picLocks noChangeAspect="1"/>
        </xdr:cNvPicPr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270760" y="242570"/>
          <a:ext cx="539115" cy="506095"/>
        </a:xfrm>
        <a:prstGeom prst="rect">
          <a:avLst/>
        </a:prstGeom>
      </xdr:spPr>
    </xdr:pic>
    <xdr:clientData/>
  </xdr:twoCellAnchor>
  <xdr:twoCellAnchor>
    <xdr:from>
      <xdr:col>3</xdr:col>
      <xdr:colOff>349885</xdr:colOff>
      <xdr:row>1</xdr:row>
      <xdr:rowOff>94615</xdr:rowOff>
    </xdr:from>
    <xdr:to>
      <xdr:col>4</xdr:col>
      <xdr:colOff>28575</xdr:colOff>
      <xdr:row>3</xdr:row>
      <xdr:rowOff>179705</xdr:rowOff>
    </xdr:to>
    <xdr:grpSp>
      <xdr:nvGrpSpPr>
        <xdr:cNvPr id="8" name="組合 7"/>
        <xdr:cNvGrpSpPr/>
      </xdr:nvGrpSpPr>
      <xdr:grpSpPr>
        <a:xfrm>
          <a:off x="3063875" y="292735"/>
          <a:ext cx="845820" cy="488950"/>
          <a:chOff x="3051" y="1509"/>
          <a:chExt cx="1440" cy="1440"/>
        </a:xfrm>
      </xdr:grpSpPr>
      <xdr:pic>
        <xdr:nvPicPr>
          <xdr:cNvPr id="3" name="圖片 2" descr="303b333633343334363bd0a1c8cb"/>
          <xdr:cNvPicPr>
            <a:picLocks noChangeAspect="1"/>
          </xdr:cNvPicPr>
        </xdr:nvPicPr>
        <xdr:blipFill>
          <a:blip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3451" y="1521"/>
            <a:ext cx="640" cy="1375"/>
          </a:xfrm>
          <a:prstGeom prst="rect">
            <a:avLst/>
          </a:prstGeom>
        </xdr:spPr>
      </xdr:pic>
      <xdr:sp>
        <xdr:nvSpPr>
          <xdr:cNvPr id="7" name="矩形 6"/>
          <xdr:cNvSpPr/>
        </xdr:nvSpPr>
        <xdr:spPr>
          <a:xfrm>
            <a:off x="3051" y="1509"/>
            <a:ext cx="1440" cy="14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4</xdr:col>
      <xdr:colOff>38100</xdr:colOff>
      <xdr:row>0</xdr:row>
      <xdr:rowOff>177165</xdr:rowOff>
    </xdr:from>
    <xdr:to>
      <xdr:col>5</xdr:col>
      <xdr:colOff>483235</xdr:colOff>
      <xdr:row>4</xdr:row>
      <xdr:rowOff>190500</xdr:rowOff>
    </xdr:to>
    <xdr:graphicFrame>
      <xdr:nvGraphicFramePr>
        <xdr:cNvPr id="9" name="圖表 8"/>
        <xdr:cNvGraphicFramePr/>
      </xdr:nvGraphicFramePr>
      <xdr:xfrm>
        <a:off x="3919220" y="177165"/>
        <a:ext cx="1502410" cy="8134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165100</xdr:colOff>
      <xdr:row>6</xdr:row>
      <xdr:rowOff>50800</xdr:rowOff>
    </xdr:from>
    <xdr:to>
      <xdr:col>11</xdr:col>
      <xdr:colOff>254000</xdr:colOff>
      <xdr:row>19</xdr:row>
      <xdr:rowOff>203200</xdr:rowOff>
    </xdr:to>
    <xdr:graphicFrame>
      <xdr:nvGraphicFramePr>
        <xdr:cNvPr id="5" name="圖表 4"/>
        <xdr:cNvGraphicFramePr/>
      </xdr:nvGraphicFramePr>
      <xdr:xfrm>
        <a:off x="5103495" y="1247140"/>
        <a:ext cx="4729480" cy="2730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70485</xdr:colOff>
      <xdr:row>20</xdr:row>
      <xdr:rowOff>88900</xdr:rowOff>
    </xdr:from>
    <xdr:to>
      <xdr:col>11</xdr:col>
      <xdr:colOff>292735</xdr:colOff>
      <xdr:row>28</xdr:row>
      <xdr:rowOff>208915</xdr:rowOff>
    </xdr:to>
    <xdr:graphicFrame>
      <xdr:nvGraphicFramePr>
        <xdr:cNvPr id="6" name="圖表 5"/>
        <xdr:cNvGraphicFramePr/>
      </xdr:nvGraphicFramePr>
      <xdr:xfrm>
        <a:off x="5008880" y="4066540"/>
        <a:ext cx="4862830" cy="17018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81915</xdr:colOff>
      <xdr:row>30</xdr:row>
      <xdr:rowOff>144780</xdr:rowOff>
    </xdr:from>
    <xdr:to>
      <xdr:col>11</xdr:col>
      <xdr:colOff>279400</xdr:colOff>
      <xdr:row>38</xdr:row>
      <xdr:rowOff>146685</xdr:rowOff>
    </xdr:to>
    <xdr:graphicFrame>
      <xdr:nvGraphicFramePr>
        <xdr:cNvPr id="10" name="圖表 9"/>
        <xdr:cNvGraphicFramePr/>
      </xdr:nvGraphicFramePr>
      <xdr:xfrm>
        <a:off x="5020310" y="6111240"/>
        <a:ext cx="4838065" cy="159448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24765</xdr:colOff>
      <xdr:row>39</xdr:row>
      <xdr:rowOff>151130</xdr:rowOff>
    </xdr:from>
    <xdr:to>
      <xdr:col>11</xdr:col>
      <xdr:colOff>222250</xdr:colOff>
      <xdr:row>45</xdr:row>
      <xdr:rowOff>185420</xdr:rowOff>
    </xdr:to>
    <xdr:graphicFrame>
      <xdr:nvGraphicFramePr>
        <xdr:cNvPr id="11" name="圖表 10"/>
        <xdr:cNvGraphicFramePr/>
      </xdr:nvGraphicFramePr>
      <xdr:xfrm>
        <a:off x="4963160" y="7908290"/>
        <a:ext cx="4838065" cy="12306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120650</xdr:colOff>
      <xdr:row>50</xdr:row>
      <xdr:rowOff>25400</xdr:rowOff>
    </xdr:from>
    <xdr:to>
      <xdr:col>11</xdr:col>
      <xdr:colOff>361315</xdr:colOff>
      <xdr:row>63</xdr:row>
      <xdr:rowOff>50800</xdr:rowOff>
    </xdr:to>
    <xdr:graphicFrame>
      <xdr:nvGraphicFramePr>
        <xdr:cNvPr id="12" name="圖表 11"/>
        <xdr:cNvGraphicFramePr/>
      </xdr:nvGraphicFramePr>
      <xdr:xfrm>
        <a:off x="5059045" y="9969500"/>
        <a:ext cx="4881245" cy="2600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723900</xdr:colOff>
      <xdr:row>1</xdr:row>
      <xdr:rowOff>57150</xdr:rowOff>
    </xdr:from>
    <xdr:to>
      <xdr:col>3</xdr:col>
      <xdr:colOff>95885</xdr:colOff>
      <xdr:row>3</xdr:row>
      <xdr:rowOff>159385</xdr:rowOff>
    </xdr:to>
    <xdr:pic>
      <xdr:nvPicPr>
        <xdr:cNvPr id="14" name="圖片 13" descr="32303231323332393b32303231333332353bc5aecec0c9fabce4b1ead6be"/>
        <xdr:cNvPicPr>
          <a:picLocks noChangeAspect="1"/>
        </xdr:cNvPicPr>
      </xdr:nvPicPr>
      <xdr:blipFill>
        <a:blip r:embed="rId9">
          <a:extLst>
            <a:ext uri="{96DAC541-7B7A-43D3-8B79-37D633B846F1}">
              <asvg:svgBlip xmlns:asvg="http://schemas.microsoft.com/office/drawing/2016/SVG/main" r:embed="rId10"/>
            </a:ext>
          </a:extLst>
        </a:blip>
        <a:stretch>
          <a:fillRect/>
        </a:stretch>
      </xdr:blipFill>
      <xdr:spPr>
        <a:xfrm>
          <a:off x="2270760" y="255270"/>
          <a:ext cx="539115" cy="506095"/>
        </a:xfrm>
        <a:prstGeom prst="rect">
          <a:avLst/>
        </a:prstGeom>
      </xdr:spPr>
    </xdr:pic>
    <xdr:clientData/>
  </xdr:twoCellAnchor>
  <xdr:twoCellAnchor>
    <xdr:from>
      <xdr:col>3</xdr:col>
      <xdr:colOff>349250</xdr:colOff>
      <xdr:row>1</xdr:row>
      <xdr:rowOff>106680</xdr:rowOff>
    </xdr:from>
    <xdr:to>
      <xdr:col>4</xdr:col>
      <xdr:colOff>27940</xdr:colOff>
      <xdr:row>3</xdr:row>
      <xdr:rowOff>191770</xdr:rowOff>
    </xdr:to>
    <xdr:grpSp>
      <xdr:nvGrpSpPr>
        <xdr:cNvPr id="15" name="組合 14"/>
        <xdr:cNvGrpSpPr/>
      </xdr:nvGrpSpPr>
      <xdr:grpSpPr>
        <a:xfrm>
          <a:off x="3063240" y="304800"/>
          <a:ext cx="845820" cy="488950"/>
          <a:chOff x="3051" y="1509"/>
          <a:chExt cx="1440" cy="1440"/>
        </a:xfrm>
      </xdr:grpSpPr>
      <xdr:pic>
        <xdr:nvPicPr>
          <xdr:cNvPr id="16" name="圖片 15" descr="303b333633343334363bd0a1c8cb"/>
          <xdr:cNvPicPr>
            <a:picLocks noChangeAspect="1"/>
          </xdr:cNvPicPr>
        </xdr:nvPicPr>
        <xdr:blipFill>
          <a:blip r:embed="rId11">
            <a:extLst>
              <a:ext uri="{96DAC541-7B7A-43D3-8B79-37D633B846F1}">
                <asvg:svgBlip xmlns:asvg="http://schemas.microsoft.com/office/drawing/2016/SVG/main" r:embed="rId12"/>
              </a:ext>
            </a:extLst>
          </a:blip>
          <a:stretch>
            <a:fillRect/>
          </a:stretch>
        </xdr:blipFill>
        <xdr:spPr>
          <a:xfrm>
            <a:off x="3451" y="1521"/>
            <a:ext cx="640" cy="1375"/>
          </a:xfrm>
          <a:prstGeom prst="rect">
            <a:avLst/>
          </a:prstGeom>
        </xdr:spPr>
      </xdr:pic>
      <xdr:sp>
        <xdr:nvSpPr>
          <xdr:cNvPr id="17" name="矩形 16"/>
          <xdr:cNvSpPr/>
        </xdr:nvSpPr>
        <xdr:spPr>
          <a:xfrm>
            <a:off x="3051" y="1509"/>
            <a:ext cx="1440" cy="144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lstStyle>
            <a:defPPr>
              <a:defRPr lang="zh-CN">
                <a:solidFill>
                  <a:schemeClr val="lt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endParaRPr lang="zh-CN" altLang="en-US" sz="1100"/>
          </a:p>
        </xdr:txBody>
      </xdr:sp>
    </xdr:grpSp>
    <xdr:clientData/>
  </xdr:twoCellAnchor>
  <xdr:twoCellAnchor>
    <xdr:from>
      <xdr:col>12</xdr:col>
      <xdr:colOff>63500</xdr:colOff>
      <xdr:row>28</xdr:row>
      <xdr:rowOff>31750</xdr:rowOff>
    </xdr:from>
    <xdr:to>
      <xdr:col>16</xdr:col>
      <xdr:colOff>69850</xdr:colOff>
      <xdr:row>38</xdr:row>
      <xdr:rowOff>101600</xdr:rowOff>
    </xdr:to>
    <xdr:graphicFrame>
      <xdr:nvGraphicFramePr>
        <xdr:cNvPr id="18" name="圖表 17"/>
        <xdr:cNvGraphicFramePr/>
      </xdr:nvGraphicFramePr>
      <xdr:xfrm>
        <a:off x="10415905" y="5601970"/>
        <a:ext cx="3229610" cy="20586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34"/>
  <sheetViews>
    <sheetView workbookViewId="0">
      <selection activeCell="P33" sqref="P33"/>
    </sheetView>
  </sheetViews>
  <sheetFormatPr defaultColWidth="9.22727272727273" defaultRowHeight="15.6" outlineLevelCol="7"/>
  <cols>
    <col min="1" max="16384" width="9.22727272727273" style="19"/>
  </cols>
  <sheetData>
    <row r="34" spans="8:8">
      <c r="H34" s="19">
        <v>1</v>
      </c>
    </row>
  </sheetData>
  <sheetProtection formatCells="0" insertHyperlinks="0" autoFilter="0"/>
  <pageMargins left="0.75" right="0.75" top="1" bottom="1" header="0.5" footer="0.5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pinner 1" r:id="rId3">
              <controlPr defaultSize="0">
                <anchor moveWithCells="1">
                  <from>
                    <xdr:col>6</xdr:col>
                    <xdr:colOff>476250</xdr:colOff>
                    <xdr:row>33</xdr:row>
                    <xdr:rowOff>63500</xdr:rowOff>
                  </from>
                  <to>
                    <xdr:col>6</xdr:col>
                    <xdr:colOff>686435</xdr:colOff>
                    <xdr:row>34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65"/>
  <sheetViews>
    <sheetView showGridLines="0" zoomScale="115" zoomScaleNormal="115" topLeftCell="D1" workbookViewId="0">
      <selection activeCell="O10" sqref="O10"/>
    </sheetView>
  </sheetViews>
  <sheetFormatPr defaultColWidth="9.22727272727273" defaultRowHeight="15.6"/>
  <cols>
    <col min="1" max="1" width="6.77272727272727" customWidth="1"/>
    <col min="2" max="2" width="5.84090909090909" customWidth="1"/>
    <col min="10" max="11" width="10.0757575757576"/>
  </cols>
  <sheetData>
    <row r="1" ht="34" customHeight="1" spans="2:13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6.2" spans="2:13"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12</v>
      </c>
    </row>
    <row r="3" spans="2:13">
      <c r="B3" s="15">
        <v>1</v>
      </c>
      <c r="C3" s="15" t="s">
        <v>13</v>
      </c>
      <c r="D3" s="15" t="str">
        <f ca="1">OFFSET(分類!$B$2,RANDBETWEEN(1,2),)</f>
        <v>男</v>
      </c>
      <c r="E3" s="15" t="str">
        <f ca="1">OFFSET(分類!$C$2,RANDBETWEEN(1,COUNTA(部門)),)</f>
        <v>專案
</v>
      </c>
      <c r="F3" s="15" t="str">
        <f ca="1">OFFSET(分類!$D$2,RANDBETWEEN(1,COUNTA(崗位)),)</f>
        <v>操作員</v>
      </c>
      <c r="G3" s="15" t="str">
        <f ca="1">OFFSET(分類!$H$2,RANDBETWEEN(1,COUNTA(學歷)),)</f>
        <v>其他</v>
      </c>
      <c r="H3" s="15" t="str">
        <f ca="1">OFFSET(分類!$F$2,RANDBETWEEN(1,COUNTA(職稱)),)</f>
        <v>助理工程師</v>
      </c>
      <c r="I3" s="15" t="str">
        <f ca="1">OFFSET(分類!$G$2,RANDBETWEEN(1,COUNTA(政治面貌)),)</f>
        <v>群眾</v>
      </c>
      <c r="J3" s="17">
        <f ca="1">DATE(RANDBETWEEN(1968,2000),RANDBETWEEN(1,12),RANDBETWEEN(1,28))</f>
        <v>32216</v>
      </c>
      <c r="K3" s="17">
        <f ca="1">DATE(RANDBETWEEN(2000,2020),RANDBETWEEN(1,12),RANDBETWEEN(1,28))</f>
        <v>38869</v>
      </c>
      <c r="L3" s="15">
        <f ca="1">RANDBETWEEN(3000,12000)</f>
        <v>5167</v>
      </c>
      <c r="M3" s="15"/>
    </row>
    <row r="4" spans="2:13">
      <c r="B4" s="16">
        <v>2</v>
      </c>
      <c r="C4" s="16" t="s">
        <v>14</v>
      </c>
      <c r="D4" s="16" t="str">
        <f ca="1">OFFSET(分類!$B$2,RANDBETWEEN(1,2),)</f>
        <v>男</v>
      </c>
      <c r="E4" s="16" t="str">
        <f ca="1">OFFSET(分類!$C$2,RANDBETWEEN(1,COUNTA(部門)),)</f>
        <v>部門2</v>
      </c>
      <c r="F4" s="16" t="str">
        <f ca="1">OFFSET(分類!$D$2,RANDBETWEEN(1,COUNTA(崗位)),)</f>
        <v>駕駛員</v>
      </c>
      <c r="G4" s="16" t="str">
        <f ca="1">OFFSET(分類!$H$2,RANDBETWEEN(1,COUNTA(學歷)),)</f>
        <v>碩士</v>
      </c>
      <c r="H4" s="16" t="str">
        <f ca="1">OFFSET(分類!$F$2,RANDBETWEEN(1,COUNTA(職稱)),)</f>
        <v>教授級高工</v>
      </c>
      <c r="I4" s="16" t="str">
        <f ca="1">OFFSET(分類!$G$2,RANDBETWEEN(1,COUNTA(政治面貌)),)</f>
        <v>群眾</v>
      </c>
      <c r="J4" s="18">
        <f ca="1">DATE(RANDBETWEEN(1968,2000),RANDBETWEEN(1,12),RANDBETWEEN(1,28))</f>
        <v>32615</v>
      </c>
      <c r="K4" s="18">
        <f ca="1">DATE(RANDBETWEEN(2000,2020),RANDBETWEEN(1,12),RANDBETWEEN(1,28))</f>
        <v>40205</v>
      </c>
      <c r="L4" s="16">
        <f ca="1">RANDBETWEEN(3000,12000)</f>
        <v>5387</v>
      </c>
      <c r="M4" s="16"/>
    </row>
    <row r="5" spans="2:13">
      <c r="B5" s="15">
        <v>3</v>
      </c>
      <c r="C5" s="15" t="s">
        <v>15</v>
      </c>
      <c r="D5" s="15" t="str">
        <f ca="1">OFFSET(分類!$B$2,RANDBETWEEN(1,2),)</f>
        <v>男</v>
      </c>
      <c r="E5" s="15" t="str">
        <f ca="1">OFFSET(分類!$C$2,RANDBETWEEN(1,COUNTA(部門)),)</f>
        <v>部門5</v>
      </c>
      <c r="F5" s="15" t="str">
        <f ca="1">OFFSET(分類!$D$2,RANDBETWEEN(1,COUNTA(崗位)),)</f>
        <v>巡視員</v>
      </c>
      <c r="G5" s="15" t="str">
        <f ca="1">OFFSET(分類!$H$2,RANDBETWEEN(1,COUNTA(學歷)),)</f>
        <v>碩士</v>
      </c>
      <c r="H5" s="15" t="str">
        <f ca="1">OFFSET(分類!$F$2,RANDBETWEEN(1,COUNTA(職稱)),)</f>
        <v>助理工程師</v>
      </c>
      <c r="I5" s="15" t="str">
        <f ca="1">OFFSET(分類!$G$2,RANDBETWEEN(1,COUNTA(政治面貌)),)</f>
        <v>黨員</v>
      </c>
      <c r="J5" s="17">
        <f ca="1" t="shared" ref="J5:J14" si="0">DATE(RANDBETWEEN(1968,2000),RANDBETWEEN(1,12),RANDBETWEEN(1,28))</f>
        <v>27818</v>
      </c>
      <c r="K5" s="17">
        <f ca="1" t="shared" ref="K5:K14" si="1">DATE(RANDBETWEEN(2000,2020),RANDBETWEEN(1,12),RANDBETWEEN(1,28))</f>
        <v>43825</v>
      </c>
      <c r="L5" s="15">
        <f ca="1" t="shared" ref="L5:L14" si="2">RANDBETWEEN(3000,12000)</f>
        <v>4139</v>
      </c>
      <c r="M5" s="15"/>
    </row>
    <row r="6" spans="2:13">
      <c r="B6" s="16">
        <v>4</v>
      </c>
      <c r="C6" s="16" t="s">
        <v>16</v>
      </c>
      <c r="D6" s="16" t="str">
        <f ca="1">OFFSET(分類!$B$2,RANDBETWEEN(1,2),)</f>
        <v>女</v>
      </c>
      <c r="E6" s="16" t="str">
        <f ca="1">OFFSET(分類!$C$2,RANDBETWEEN(1,COUNTA(部門)),)</f>
        <v>專案
</v>
      </c>
      <c r="F6" s="16" t="str">
        <f ca="1">OFFSET(分類!$D$2,RANDBETWEEN(1,COUNTA(崗位)),)</f>
        <v>報務員</v>
      </c>
      <c r="G6" s="16" t="str">
        <f ca="1">OFFSET(分類!$H$2,RANDBETWEEN(1,COUNTA(學歷)),)</f>
        <v>碩士</v>
      </c>
      <c r="H6" s="16" t="str">
        <f ca="1">OFFSET(分類!$F$2,RANDBETWEEN(1,COUNTA(職稱)),)</f>
        <v>助理工程師</v>
      </c>
      <c r="I6" s="16" t="str">
        <f ca="1">OFFSET(分類!$G$2,RANDBETWEEN(1,COUNTA(政治面貌)),)</f>
        <v>黨員</v>
      </c>
      <c r="J6" s="18">
        <f ca="1" t="shared" si="0"/>
        <v>28756</v>
      </c>
      <c r="K6" s="18">
        <f ca="1" t="shared" si="1"/>
        <v>41949</v>
      </c>
      <c r="L6" s="16">
        <f ca="1" t="shared" si="2"/>
        <v>8619</v>
      </c>
      <c r="M6" s="16"/>
    </row>
    <row r="7" spans="2:13">
      <c r="B7" s="15">
        <v>5</v>
      </c>
      <c r="C7" s="15" t="s">
        <v>17</v>
      </c>
      <c r="D7" s="15" t="str">
        <f ca="1">OFFSET(分類!$B$2,RANDBETWEEN(1,2),)</f>
        <v>女</v>
      </c>
      <c r="E7" s="15" t="str">
        <f ca="1">OFFSET(分類!$C$2,RANDBETWEEN(1,COUNTA(部門)),)</f>
        <v>部門4</v>
      </c>
      <c r="F7" s="15" t="str">
        <f ca="1">OFFSET(分類!$D$2,RANDBETWEEN(1,COUNTA(崗位)),)</f>
        <v>點檢員</v>
      </c>
      <c r="G7" s="15" t="str">
        <f ca="1">OFFSET(分類!$H$2,RANDBETWEEN(1,COUNTA(學歷)),)</f>
        <v>博士</v>
      </c>
      <c r="H7" s="15" t="str">
        <f ca="1">OFFSET(分類!$F$2,RANDBETWEEN(1,COUNTA(職稱)),)</f>
        <v>助理工程師</v>
      </c>
      <c r="I7" s="15" t="str">
        <f ca="1">OFFSET(分類!$G$2,RANDBETWEEN(1,COUNTA(政治面貌)),)</f>
        <v>群眾</v>
      </c>
      <c r="J7" s="17">
        <f ca="1" t="shared" si="0"/>
        <v>35797</v>
      </c>
      <c r="K7" s="17">
        <f ca="1" t="shared" si="1"/>
        <v>39372</v>
      </c>
      <c r="L7" s="15">
        <f ca="1" t="shared" si="2"/>
        <v>8837</v>
      </c>
      <c r="M7" s="15"/>
    </row>
    <row r="8" spans="2:13">
      <c r="B8" s="16">
        <v>6</v>
      </c>
      <c r="C8" s="16" t="s">
        <v>18</v>
      </c>
      <c r="D8" s="16" t="str">
        <f ca="1">OFFSET(分類!$B$2,RANDBETWEEN(1,2),)</f>
        <v>女</v>
      </c>
      <c r="E8" s="16" t="str">
        <f ca="1">OFFSET(分類!$C$2,RANDBETWEEN(1,COUNTA(部門)),)</f>
        <v>部門3</v>
      </c>
      <c r="F8" s="16" t="str">
        <f ca="1">OFFSET(分類!$D$2,RANDBETWEEN(1,COUNTA(崗位)),)</f>
        <v>報務員</v>
      </c>
      <c r="G8" s="16" t="str">
        <f ca="1">OFFSET(分類!$H$2,RANDBETWEEN(1,COUNTA(學歷)),)</f>
        <v>其他</v>
      </c>
      <c r="H8" s="16" t="str">
        <f ca="1">OFFSET(分類!$F$2,RANDBETWEEN(1,COUNTA(職稱)),)</f>
        <v>工程師</v>
      </c>
      <c r="I8" s="16" t="str">
        <f ca="1">OFFSET(分類!$G$2,RANDBETWEEN(1,COUNTA(政治面貌)),)</f>
        <v>黨員</v>
      </c>
      <c r="J8" s="18">
        <f ca="1" t="shared" si="0"/>
        <v>35934</v>
      </c>
      <c r="K8" s="18">
        <f ca="1" t="shared" si="1"/>
        <v>41620</v>
      </c>
      <c r="L8" s="16">
        <f ca="1" t="shared" si="2"/>
        <v>4197</v>
      </c>
      <c r="M8" s="16"/>
    </row>
    <row r="9" spans="2:13">
      <c r="B9" s="15">
        <v>7</v>
      </c>
      <c r="C9" s="15" t="s">
        <v>19</v>
      </c>
      <c r="D9" s="15" t="str">
        <f ca="1">OFFSET(分類!$B$2,RANDBETWEEN(1,2),)</f>
        <v>男</v>
      </c>
      <c r="E9" s="15" t="str">
        <f ca="1">OFFSET(分類!$C$2,RANDBETWEEN(1,COUNTA(部門)),)</f>
        <v>部門2</v>
      </c>
      <c r="F9" s="15" t="str">
        <f ca="1">OFFSET(分類!$D$2,RANDBETWEEN(1,COUNTA(崗位)),)</f>
        <v>報務員</v>
      </c>
      <c r="G9" s="15" t="str">
        <f ca="1">OFFSET(分類!$H$2,RANDBETWEEN(1,COUNTA(學歷)),)</f>
        <v>初中</v>
      </c>
      <c r="H9" s="15" t="str">
        <f ca="1">OFFSET(分類!$F$2,RANDBETWEEN(1,COUNTA(職稱)),)</f>
        <v>工程師</v>
      </c>
      <c r="I9" s="15" t="str">
        <f ca="1">OFFSET(分類!$G$2,RANDBETWEEN(1,COUNTA(政治面貌)),)</f>
        <v>群眾</v>
      </c>
      <c r="J9" s="17">
        <f ca="1" t="shared" si="0"/>
        <v>25767</v>
      </c>
      <c r="K9" s="17">
        <f ca="1" t="shared" si="1"/>
        <v>43934</v>
      </c>
      <c r="L9" s="15">
        <f ca="1" t="shared" si="2"/>
        <v>7586</v>
      </c>
      <c r="M9" s="15"/>
    </row>
    <row r="10" spans="2:13">
      <c r="B10" s="16">
        <v>8</v>
      </c>
      <c r="C10" s="16" t="s">
        <v>20</v>
      </c>
      <c r="D10" s="16" t="str">
        <f ca="1">OFFSET(分類!$B$2,RANDBETWEEN(1,2),)</f>
        <v>女</v>
      </c>
      <c r="E10" s="16" t="str">
        <f ca="1">OFFSET(分類!$C$2,RANDBETWEEN(1,COUNTA(部門)),)</f>
        <v>部門3</v>
      </c>
      <c r="F10" s="16" t="str">
        <f ca="1">OFFSET(分類!$D$2,RANDBETWEEN(1,COUNTA(崗位)),)</f>
        <v>指揮員</v>
      </c>
      <c r="G10" s="16" t="str">
        <f ca="1">OFFSET(分類!$H$2,RANDBETWEEN(1,COUNTA(學歷)),)</f>
        <v>高中</v>
      </c>
      <c r="H10" s="16" t="str">
        <f ca="1">OFFSET(分類!$F$2,RANDBETWEEN(1,COUNTA(職稱)),)</f>
        <v>助理工程師</v>
      </c>
      <c r="I10" s="16" t="str">
        <f ca="1">OFFSET(分類!$G$2,RANDBETWEEN(1,COUNTA(政治面貌)),)</f>
        <v>黨員</v>
      </c>
      <c r="J10" s="18">
        <f ca="1" t="shared" si="0"/>
        <v>26212</v>
      </c>
      <c r="K10" s="18">
        <f ca="1" t="shared" si="1"/>
        <v>39796</v>
      </c>
      <c r="L10" s="16">
        <f ca="1" t="shared" si="2"/>
        <v>9683</v>
      </c>
      <c r="M10" s="16"/>
    </row>
    <row r="11" spans="2:13">
      <c r="B11" s="15">
        <v>9</v>
      </c>
      <c r="C11" s="15" t="s">
        <v>21</v>
      </c>
      <c r="D11" s="15" t="str">
        <f ca="1">OFFSET(分類!$B$2,RANDBETWEEN(1,2),)</f>
        <v>女</v>
      </c>
      <c r="E11" s="15" t="str">
        <f ca="1">OFFSET(分類!$C$2,RANDBETWEEN(1,COUNTA(部門)),)</f>
        <v>部門2</v>
      </c>
      <c r="F11" s="15" t="str">
        <f ca="1">OFFSET(分類!$D$2,RANDBETWEEN(1,COUNTA(崗位)),)</f>
        <v>駕駛員</v>
      </c>
      <c r="G11" s="15" t="str">
        <f ca="1">OFFSET(分類!$H$2,RANDBETWEEN(1,COUNTA(學歷)),)</f>
        <v>博士</v>
      </c>
      <c r="H11" s="15" t="str">
        <f ca="1">OFFSET(分類!$F$2,RANDBETWEEN(1,COUNTA(職稱)),)</f>
        <v>工程師</v>
      </c>
      <c r="I11" s="15" t="str">
        <f ca="1">OFFSET(分類!$G$2,RANDBETWEEN(1,COUNTA(政治面貌)),)</f>
        <v>群眾</v>
      </c>
      <c r="J11" s="17">
        <f ca="1" t="shared" si="0"/>
        <v>26089</v>
      </c>
      <c r="K11" s="17">
        <f ca="1" t="shared" si="1"/>
        <v>38838</v>
      </c>
      <c r="L11" s="15">
        <f ca="1" t="shared" si="2"/>
        <v>9912</v>
      </c>
      <c r="M11" s="15"/>
    </row>
    <row r="12" spans="2:13">
      <c r="B12" s="16">
        <v>10</v>
      </c>
      <c r="C12" s="16" t="s">
        <v>22</v>
      </c>
      <c r="D12" s="16" t="str">
        <f ca="1">OFFSET(分類!$B$2,RANDBETWEEN(1,2),)</f>
        <v>女</v>
      </c>
      <c r="E12" s="16" t="str">
        <f ca="1">OFFSET(分類!$C$2,RANDBETWEEN(1,COUNTA(部門)),)</f>
        <v>部門2</v>
      </c>
      <c r="F12" s="16" t="str">
        <f ca="1">OFFSET(分類!$D$2,RANDBETWEEN(1,COUNTA(崗位)),)</f>
        <v>技術員</v>
      </c>
      <c r="G12" s="16" t="str">
        <f ca="1">OFFSET(分類!$H$2,RANDBETWEEN(1,COUNTA(學歷)),)</f>
        <v>博士</v>
      </c>
      <c r="H12" s="16" t="str">
        <f ca="1">OFFSET(分類!$F$2,RANDBETWEEN(1,COUNTA(職稱)),)</f>
        <v>教授級高工</v>
      </c>
      <c r="I12" s="16" t="str">
        <f ca="1">OFFSET(分類!$G$2,RANDBETWEEN(1,COUNTA(政治面貌)),)</f>
        <v>群眾</v>
      </c>
      <c r="J12" s="18">
        <f ca="1" t="shared" si="0"/>
        <v>26435</v>
      </c>
      <c r="K12" s="18">
        <f ca="1" t="shared" si="1"/>
        <v>38796</v>
      </c>
      <c r="L12" s="16">
        <f ca="1" t="shared" si="2"/>
        <v>5184</v>
      </c>
      <c r="M12" s="16"/>
    </row>
    <row r="13" spans="2:13">
      <c r="B13" s="15">
        <v>11</v>
      </c>
      <c r="C13" s="15" t="s">
        <v>23</v>
      </c>
      <c r="D13" s="15" t="str">
        <f ca="1">OFFSET(分類!$B$2,RANDBETWEEN(1,2),)</f>
        <v>男</v>
      </c>
      <c r="E13" s="15" t="str">
        <f ca="1">OFFSET(分類!$C$2,RANDBETWEEN(1,COUNTA(部門)),)</f>
        <v>部門3</v>
      </c>
      <c r="F13" s="15" t="str">
        <f ca="1">OFFSET(分類!$D$2,RANDBETWEEN(1,COUNTA(崗位)),)</f>
        <v>操作員</v>
      </c>
      <c r="G13" s="15" t="str">
        <f ca="1">OFFSET(分類!$H$2,RANDBETWEEN(1,COUNTA(學歷)),)</f>
        <v>本科</v>
      </c>
      <c r="H13" s="15" t="str">
        <f ca="1">OFFSET(分類!$F$2,RANDBETWEEN(1,COUNTA(職稱)),)</f>
        <v>工程師</v>
      </c>
      <c r="I13" s="15" t="str">
        <f ca="1">OFFSET(分類!$G$2,RANDBETWEEN(1,COUNTA(政治面貌)),)</f>
        <v>黨員</v>
      </c>
      <c r="J13" s="17">
        <f ca="1" t="shared" si="0"/>
        <v>34072</v>
      </c>
      <c r="K13" s="17">
        <f ca="1" t="shared" si="1"/>
        <v>39085</v>
      </c>
      <c r="L13" s="15">
        <f ca="1" t="shared" si="2"/>
        <v>4840</v>
      </c>
      <c r="M13" s="15"/>
    </row>
    <row r="14" spans="2:13">
      <c r="B14" s="16">
        <v>12</v>
      </c>
      <c r="C14" s="16" t="s">
        <v>24</v>
      </c>
      <c r="D14" s="16" t="str">
        <f ca="1">OFFSET(分類!$B$2,RANDBETWEEN(1,2),)</f>
        <v>女</v>
      </c>
      <c r="E14" s="16" t="str">
        <f ca="1">OFFSET(分類!$C$2,RANDBETWEEN(1,COUNTA(部門)),)</f>
        <v>部門2</v>
      </c>
      <c r="F14" s="16" t="str">
        <f ca="1">OFFSET(分類!$D$2,RANDBETWEEN(1,COUNTA(崗位)),)</f>
        <v>駕駛員</v>
      </c>
      <c r="G14" s="16" t="str">
        <f ca="1">OFFSET(分類!$H$2,RANDBETWEEN(1,COUNTA(學歷)),)</f>
        <v>其他</v>
      </c>
      <c r="H14" s="16" t="str">
        <f ca="1">OFFSET(分類!$F$2,RANDBETWEEN(1,COUNTA(職稱)),)</f>
        <v>助理工程師</v>
      </c>
      <c r="I14" s="16" t="str">
        <f ca="1">OFFSET(分類!$G$2,RANDBETWEEN(1,COUNTA(政治面貌)),)</f>
        <v>黨員</v>
      </c>
      <c r="J14" s="18">
        <f ca="1" t="shared" si="0"/>
        <v>26264</v>
      </c>
      <c r="K14" s="18">
        <f ca="1" t="shared" si="1"/>
        <v>40282</v>
      </c>
      <c r="L14" s="16">
        <f ca="1" t="shared" si="2"/>
        <v>11384</v>
      </c>
      <c r="M14" s="16"/>
    </row>
    <row r="15" spans="2:13">
      <c r="B15" s="15">
        <v>13</v>
      </c>
      <c r="C15" s="15" t="s">
        <v>25</v>
      </c>
      <c r="D15" s="15" t="str">
        <f ca="1">OFFSET(分類!$B$2,RANDBETWEEN(1,2),)</f>
        <v>男</v>
      </c>
      <c r="E15" s="15" t="str">
        <f ca="1">OFFSET(分類!$C$2,RANDBETWEEN(1,COUNTA(部門)),)</f>
        <v>專案
</v>
      </c>
      <c r="F15" s="15" t="str">
        <f ca="1">OFFSET(分類!$D$2,RANDBETWEEN(1,COUNTA(崗位)),)</f>
        <v>點檢員</v>
      </c>
      <c r="G15" s="15" t="str">
        <f ca="1">OFFSET(分類!$H$2,RANDBETWEEN(1,COUNTA(學歷)),)</f>
        <v>博士</v>
      </c>
      <c r="H15" s="15" t="str">
        <f ca="1">OFFSET(分類!$F$2,RANDBETWEEN(1,COUNTA(職稱)),)</f>
        <v>高階工程師</v>
      </c>
      <c r="I15" s="15" t="str">
        <f ca="1">OFFSET(分類!$G$2,RANDBETWEEN(1,COUNTA(政治面貌)),)</f>
        <v>黨員</v>
      </c>
      <c r="J15" s="17">
        <f ca="1" t="shared" ref="J15:J24" si="3">DATE(RANDBETWEEN(1968,2000),RANDBETWEEN(1,12),RANDBETWEEN(1,28))</f>
        <v>27703</v>
      </c>
      <c r="K15" s="17">
        <f ca="1" t="shared" ref="K15:K24" si="4">DATE(RANDBETWEEN(2000,2020),RANDBETWEEN(1,12),RANDBETWEEN(1,28))</f>
        <v>38313</v>
      </c>
      <c r="L15" s="15">
        <f ca="1" t="shared" ref="L15:L24" si="5">RANDBETWEEN(3000,12000)</f>
        <v>5305</v>
      </c>
      <c r="M15" s="15"/>
    </row>
    <row r="16" spans="2:13">
      <c r="B16" s="16">
        <v>14</v>
      </c>
      <c r="C16" s="16" t="s">
        <v>26</v>
      </c>
      <c r="D16" s="16" t="str">
        <f ca="1">OFFSET(分類!$B$2,RANDBETWEEN(1,2),)</f>
        <v>男</v>
      </c>
      <c r="E16" s="16" t="str">
        <f ca="1">OFFSET(分類!$C$2,RANDBETWEEN(1,COUNTA(部門)),)</f>
        <v>部門4</v>
      </c>
      <c r="F16" s="16" t="str">
        <f ca="1">OFFSET(分類!$D$2,RANDBETWEEN(1,COUNTA(崗位)),)</f>
        <v>指揮員</v>
      </c>
      <c r="G16" s="16" t="str">
        <f ca="1">OFFSET(分類!$H$2,RANDBETWEEN(1,COUNTA(學歷)),)</f>
        <v>博士</v>
      </c>
      <c r="H16" s="16" t="str">
        <f ca="1">OFFSET(分類!$F$2,RANDBETWEEN(1,COUNTA(職稱)),)</f>
        <v>教授級高工</v>
      </c>
      <c r="I16" s="16" t="str">
        <f ca="1">OFFSET(分類!$G$2,RANDBETWEEN(1,COUNTA(政治面貌)),)</f>
        <v>群眾</v>
      </c>
      <c r="J16" s="18">
        <f ca="1" t="shared" si="3"/>
        <v>28867</v>
      </c>
      <c r="K16" s="18">
        <f ca="1" t="shared" si="4"/>
        <v>42336</v>
      </c>
      <c r="L16" s="16">
        <f ca="1" t="shared" si="5"/>
        <v>3038</v>
      </c>
      <c r="M16" s="16"/>
    </row>
    <row r="17" spans="2:13">
      <c r="B17" s="15">
        <v>15</v>
      </c>
      <c r="C17" s="15" t="s">
        <v>27</v>
      </c>
      <c r="D17" s="15" t="str">
        <f ca="1">OFFSET(分類!$B$2,RANDBETWEEN(1,2),)</f>
        <v>女</v>
      </c>
      <c r="E17" s="15" t="str">
        <f ca="1">OFFSET(分類!$C$2,RANDBETWEEN(1,COUNTA(部門)),)</f>
        <v>部門4</v>
      </c>
      <c r="F17" s="15" t="str">
        <f ca="1">OFFSET(分類!$D$2,RANDBETWEEN(1,COUNTA(崗位)),)</f>
        <v>技術員</v>
      </c>
      <c r="G17" s="15" t="str">
        <f ca="1">OFFSET(分類!$H$2,RANDBETWEEN(1,COUNTA(學歷)),)</f>
        <v>高中</v>
      </c>
      <c r="H17" s="15" t="str">
        <f ca="1">OFFSET(分類!$F$2,RANDBETWEEN(1,COUNTA(職稱)),)</f>
        <v>助理工程師</v>
      </c>
      <c r="I17" s="15" t="str">
        <f ca="1">OFFSET(分類!$G$2,RANDBETWEEN(1,COUNTA(政治面貌)),)</f>
        <v>黨員</v>
      </c>
      <c r="J17" s="17">
        <f ca="1" t="shared" si="3"/>
        <v>35740</v>
      </c>
      <c r="K17" s="17">
        <f ca="1" t="shared" si="4"/>
        <v>43119</v>
      </c>
      <c r="L17" s="15">
        <f ca="1" t="shared" si="5"/>
        <v>11485</v>
      </c>
      <c r="M17" s="15"/>
    </row>
    <row r="18" spans="2:13">
      <c r="B18" s="16">
        <v>16</v>
      </c>
      <c r="C18" s="16" t="s">
        <v>28</v>
      </c>
      <c r="D18" s="16" t="str">
        <f ca="1">OFFSET(分類!$B$2,RANDBETWEEN(1,2),)</f>
        <v>女</v>
      </c>
      <c r="E18" s="16" t="str">
        <f ca="1">OFFSET(分類!$C$2,RANDBETWEEN(1,COUNTA(部門)),)</f>
        <v>專案
</v>
      </c>
      <c r="F18" s="16" t="str">
        <f ca="1">OFFSET(分類!$D$2,RANDBETWEEN(1,COUNTA(崗位)),)</f>
        <v>駕駛員</v>
      </c>
      <c r="G18" s="16" t="str">
        <f ca="1">OFFSET(分類!$H$2,RANDBETWEEN(1,COUNTA(學歷)),)</f>
        <v>博士</v>
      </c>
      <c r="H18" s="16" t="str">
        <f ca="1">OFFSET(分類!$F$2,RANDBETWEEN(1,COUNTA(職稱)),)</f>
        <v>助理工程師</v>
      </c>
      <c r="I18" s="16" t="str">
        <f ca="1">OFFSET(分類!$G$2,RANDBETWEEN(1,COUNTA(政治面貌)),)</f>
        <v>群眾</v>
      </c>
      <c r="J18" s="18">
        <f ca="1" t="shared" si="3"/>
        <v>33994</v>
      </c>
      <c r="K18" s="18">
        <f ca="1" t="shared" si="4"/>
        <v>41828</v>
      </c>
      <c r="L18" s="16">
        <f ca="1" t="shared" si="5"/>
        <v>7446</v>
      </c>
      <c r="M18" s="16"/>
    </row>
    <row r="19" spans="2:13">
      <c r="B19" s="15">
        <v>17</v>
      </c>
      <c r="C19" s="15" t="s">
        <v>29</v>
      </c>
      <c r="D19" s="15" t="str">
        <f ca="1">OFFSET(分類!$B$2,RANDBETWEEN(1,2),)</f>
        <v>男</v>
      </c>
      <c r="E19" s="15" t="str">
        <f ca="1">OFFSET(分類!$C$2,RANDBETWEEN(1,COUNTA(部門)),)</f>
        <v>部門5</v>
      </c>
      <c r="F19" s="15" t="str">
        <f ca="1">OFFSET(分類!$D$2,RANDBETWEEN(1,COUNTA(崗位)),)</f>
        <v>報務員</v>
      </c>
      <c r="G19" s="15" t="str">
        <f ca="1">OFFSET(分類!$H$2,RANDBETWEEN(1,COUNTA(學歷)),)</f>
        <v>博士</v>
      </c>
      <c r="H19" s="15" t="str">
        <f ca="1">OFFSET(分類!$F$2,RANDBETWEEN(1,COUNTA(職稱)),)</f>
        <v>助理工程師</v>
      </c>
      <c r="I19" s="15" t="str">
        <f ca="1">OFFSET(分類!$G$2,RANDBETWEEN(1,COUNTA(政治面貌)),)</f>
        <v>黨員</v>
      </c>
      <c r="J19" s="17">
        <f ca="1" t="shared" si="3"/>
        <v>32086</v>
      </c>
      <c r="K19" s="17">
        <f ca="1" t="shared" si="4"/>
        <v>39100</v>
      </c>
      <c r="L19" s="15">
        <f ca="1" t="shared" si="5"/>
        <v>3401</v>
      </c>
      <c r="M19" s="15"/>
    </row>
    <row r="20" spans="2:13">
      <c r="B20" s="16">
        <v>18</v>
      </c>
      <c r="C20" s="16" t="s">
        <v>30</v>
      </c>
      <c r="D20" s="16" t="str">
        <f ca="1">OFFSET(分類!$B$2,RANDBETWEEN(1,2),)</f>
        <v>女</v>
      </c>
      <c r="E20" s="16" t="str">
        <f ca="1">OFFSET(分類!$C$2,RANDBETWEEN(1,COUNTA(部門)),)</f>
        <v>部門5</v>
      </c>
      <c r="F20" s="16" t="str">
        <f ca="1">OFFSET(分類!$D$2,RANDBETWEEN(1,COUNTA(崗位)),)</f>
        <v>駕駛員</v>
      </c>
      <c r="G20" s="16" t="str">
        <f ca="1">OFFSET(分類!$H$2,RANDBETWEEN(1,COUNTA(學歷)),)</f>
        <v>博士</v>
      </c>
      <c r="H20" s="16" t="str">
        <f ca="1">OFFSET(分類!$F$2,RANDBETWEEN(1,COUNTA(職稱)),)</f>
        <v>高階工程師</v>
      </c>
      <c r="I20" s="16" t="str">
        <f ca="1">OFFSET(分類!$G$2,RANDBETWEEN(1,COUNTA(政治面貌)),)</f>
        <v>群眾</v>
      </c>
      <c r="J20" s="18">
        <f ca="1" t="shared" si="3"/>
        <v>34113</v>
      </c>
      <c r="K20" s="18">
        <f ca="1" t="shared" si="4"/>
        <v>43223</v>
      </c>
      <c r="L20" s="16">
        <f ca="1" t="shared" si="5"/>
        <v>4321</v>
      </c>
      <c r="M20" s="16"/>
    </row>
    <row r="21" spans="2:13">
      <c r="B21" s="15">
        <v>19</v>
      </c>
      <c r="C21" s="15" t="s">
        <v>31</v>
      </c>
      <c r="D21" s="15" t="str">
        <f ca="1">OFFSET(分類!$B$2,RANDBETWEEN(1,2),)</f>
        <v>女</v>
      </c>
      <c r="E21" s="15" t="str">
        <f ca="1">OFFSET(分類!$C$2,RANDBETWEEN(1,COUNTA(部門)),)</f>
        <v>部門5</v>
      </c>
      <c r="F21" s="15" t="str">
        <f ca="1">OFFSET(分類!$D$2,RANDBETWEEN(1,COUNTA(崗位)),)</f>
        <v>駕駛員</v>
      </c>
      <c r="G21" s="15" t="str">
        <f ca="1">OFFSET(分類!$H$2,RANDBETWEEN(1,COUNTA(學歷)),)</f>
        <v>本科</v>
      </c>
      <c r="H21" s="15" t="str">
        <f ca="1">OFFSET(分類!$F$2,RANDBETWEEN(1,COUNTA(職稱)),)</f>
        <v>教授級高工</v>
      </c>
      <c r="I21" s="15" t="str">
        <f ca="1">OFFSET(分類!$G$2,RANDBETWEEN(1,COUNTA(政治面貌)),)</f>
        <v>群眾</v>
      </c>
      <c r="J21" s="17">
        <f ca="1" t="shared" si="3"/>
        <v>34263</v>
      </c>
      <c r="K21" s="17">
        <f ca="1" t="shared" si="4"/>
        <v>40936</v>
      </c>
      <c r="L21" s="15">
        <f ca="1" t="shared" si="5"/>
        <v>3147</v>
      </c>
      <c r="M21" s="15"/>
    </row>
    <row r="22" spans="2:13">
      <c r="B22" s="16">
        <v>20</v>
      </c>
      <c r="C22" s="16" t="s">
        <v>32</v>
      </c>
      <c r="D22" s="16" t="str">
        <f ca="1">OFFSET(分類!$B$2,RANDBETWEEN(1,2),)</f>
        <v>男</v>
      </c>
      <c r="E22" s="16" t="str">
        <f ca="1">OFFSET(分類!$C$2,RANDBETWEEN(1,COUNTA(部門)),)</f>
        <v>部門5</v>
      </c>
      <c r="F22" s="16" t="str">
        <f ca="1">OFFSET(分類!$D$2,RANDBETWEEN(1,COUNTA(崗位)),)</f>
        <v>指揮員</v>
      </c>
      <c r="G22" s="16" t="str">
        <f ca="1">OFFSET(分類!$H$2,RANDBETWEEN(1,COUNTA(學歷)),)</f>
        <v>初中</v>
      </c>
      <c r="H22" s="16" t="str">
        <f ca="1">OFFSET(分類!$F$2,RANDBETWEEN(1,COUNTA(職稱)),)</f>
        <v>教授級高工</v>
      </c>
      <c r="I22" s="16" t="str">
        <f ca="1">OFFSET(分類!$G$2,RANDBETWEEN(1,COUNTA(政治面貌)),)</f>
        <v>群眾</v>
      </c>
      <c r="J22" s="18">
        <f ca="1" t="shared" si="3"/>
        <v>28584</v>
      </c>
      <c r="K22" s="18">
        <f ca="1" t="shared" si="4"/>
        <v>40013</v>
      </c>
      <c r="L22" s="16">
        <f ca="1" t="shared" si="5"/>
        <v>9219</v>
      </c>
      <c r="M22" s="16"/>
    </row>
    <row r="23" spans="2:13">
      <c r="B23" s="15">
        <v>21</v>
      </c>
      <c r="C23" s="15" t="s">
        <v>33</v>
      </c>
      <c r="D23" s="15" t="str">
        <f ca="1">OFFSET(分類!$B$2,RANDBETWEEN(1,2),)</f>
        <v>女</v>
      </c>
      <c r="E23" s="15" t="str">
        <f ca="1">OFFSET(分類!$C$2,RANDBETWEEN(1,COUNTA(部門)),)</f>
        <v>部門3</v>
      </c>
      <c r="F23" s="15" t="str">
        <f ca="1">OFFSET(分類!$D$2,RANDBETWEEN(1,COUNTA(崗位)),)</f>
        <v>報務員</v>
      </c>
      <c r="G23" s="15" t="str">
        <f ca="1">OFFSET(分類!$H$2,RANDBETWEEN(1,COUNTA(學歷)),)</f>
        <v>初中</v>
      </c>
      <c r="H23" s="15" t="str">
        <f ca="1">OFFSET(分類!$F$2,RANDBETWEEN(1,COUNTA(職稱)),)</f>
        <v>教授級高工</v>
      </c>
      <c r="I23" s="15" t="str">
        <f ca="1">OFFSET(分類!$G$2,RANDBETWEEN(1,COUNTA(政治面貌)),)</f>
        <v>群眾</v>
      </c>
      <c r="J23" s="17">
        <f ca="1" t="shared" si="3"/>
        <v>27926</v>
      </c>
      <c r="K23" s="17">
        <f ca="1" t="shared" si="4"/>
        <v>39311</v>
      </c>
      <c r="L23" s="15">
        <f ca="1" t="shared" si="5"/>
        <v>3540</v>
      </c>
      <c r="M23" s="15"/>
    </row>
    <row r="24" spans="2:13">
      <c r="B24" s="16">
        <v>22</v>
      </c>
      <c r="C24" s="16" t="s">
        <v>34</v>
      </c>
      <c r="D24" s="16" t="str">
        <f ca="1">OFFSET(分類!$B$2,RANDBETWEEN(1,2),)</f>
        <v>男</v>
      </c>
      <c r="E24" s="16" t="str">
        <f ca="1">OFFSET(分類!$C$2,RANDBETWEEN(1,COUNTA(部門)),)</f>
        <v>部門2</v>
      </c>
      <c r="F24" s="16" t="str">
        <f ca="1">OFFSET(分類!$D$2,RANDBETWEEN(1,COUNTA(崗位)),)</f>
        <v>點檢員</v>
      </c>
      <c r="G24" s="16" t="str">
        <f ca="1">OFFSET(分類!$H$2,RANDBETWEEN(1,COUNTA(學歷)),)</f>
        <v>碩士</v>
      </c>
      <c r="H24" s="16" t="str">
        <f ca="1">OFFSET(分類!$F$2,RANDBETWEEN(1,COUNTA(職稱)),)</f>
        <v>助理工程師</v>
      </c>
      <c r="I24" s="16" t="str">
        <f ca="1">OFFSET(分類!$G$2,RANDBETWEEN(1,COUNTA(政治面貌)),)</f>
        <v>群眾</v>
      </c>
      <c r="J24" s="18">
        <f ca="1" t="shared" si="3"/>
        <v>25295</v>
      </c>
      <c r="K24" s="18">
        <f ca="1" t="shared" si="4"/>
        <v>41982</v>
      </c>
      <c r="L24" s="16">
        <f ca="1" t="shared" si="5"/>
        <v>10096</v>
      </c>
      <c r="M24" s="16"/>
    </row>
    <row r="25" spans="2:13">
      <c r="B25" s="15">
        <v>23</v>
      </c>
      <c r="C25" s="15" t="s">
        <v>35</v>
      </c>
      <c r="D25" s="15" t="str">
        <f ca="1">OFFSET(分類!$B$2,RANDBETWEEN(1,2),)</f>
        <v>女</v>
      </c>
      <c r="E25" s="15" t="str">
        <f ca="1">OFFSET(分類!$C$2,RANDBETWEEN(1,COUNTA(部門)),)</f>
        <v>部門2</v>
      </c>
      <c r="F25" s="15" t="str">
        <f ca="1">OFFSET(分類!$D$2,RANDBETWEEN(1,COUNTA(崗位)),)</f>
        <v>操作員</v>
      </c>
      <c r="G25" s="15" t="str">
        <f ca="1">OFFSET(分類!$H$2,RANDBETWEEN(1,COUNTA(學歷)),)</f>
        <v>碩士</v>
      </c>
      <c r="H25" s="15" t="str">
        <f ca="1">OFFSET(分類!$F$2,RANDBETWEEN(1,COUNTA(職稱)),)</f>
        <v>高階工程師</v>
      </c>
      <c r="I25" s="15" t="str">
        <f ca="1">OFFSET(分類!$G$2,RANDBETWEEN(1,COUNTA(政治面貌)),)</f>
        <v>群眾</v>
      </c>
      <c r="J25" s="17">
        <f ca="1" t="shared" ref="J25:J34" si="6">DATE(RANDBETWEEN(1968,2000),RANDBETWEEN(1,12),RANDBETWEEN(1,28))</f>
        <v>27748</v>
      </c>
      <c r="K25" s="17">
        <f ca="1" t="shared" ref="K25:K34" si="7">DATE(RANDBETWEEN(2000,2020),RANDBETWEEN(1,12),RANDBETWEEN(1,28))</f>
        <v>39991</v>
      </c>
      <c r="L25" s="15">
        <f ca="1" t="shared" ref="L25:L34" si="8">RANDBETWEEN(3000,12000)</f>
        <v>6178</v>
      </c>
      <c r="M25" s="15"/>
    </row>
    <row r="26" spans="2:13">
      <c r="B26" s="16">
        <v>24</v>
      </c>
      <c r="C26" s="16" t="s">
        <v>36</v>
      </c>
      <c r="D26" s="16" t="str">
        <f ca="1">OFFSET(分類!$B$2,RANDBETWEEN(1,2),)</f>
        <v>男</v>
      </c>
      <c r="E26" s="16" t="str">
        <f ca="1">OFFSET(分類!$C$2,RANDBETWEEN(1,COUNTA(部門)),)</f>
        <v>部門3</v>
      </c>
      <c r="F26" s="16" t="str">
        <f ca="1">OFFSET(分類!$D$2,RANDBETWEEN(1,COUNTA(崗位)),)</f>
        <v>駕駛員</v>
      </c>
      <c r="G26" s="16" t="str">
        <f ca="1">OFFSET(分類!$H$2,RANDBETWEEN(1,COUNTA(學歷)),)</f>
        <v>博士</v>
      </c>
      <c r="H26" s="16" t="str">
        <f ca="1">OFFSET(分類!$F$2,RANDBETWEEN(1,COUNTA(職稱)),)</f>
        <v>教授級高工</v>
      </c>
      <c r="I26" s="16" t="str">
        <f ca="1">OFFSET(分類!$G$2,RANDBETWEEN(1,COUNTA(政治面貌)),)</f>
        <v>黨員</v>
      </c>
      <c r="J26" s="18">
        <f ca="1" t="shared" si="6"/>
        <v>31162</v>
      </c>
      <c r="K26" s="18">
        <f ca="1" t="shared" si="7"/>
        <v>36590</v>
      </c>
      <c r="L26" s="16">
        <f ca="1" t="shared" si="8"/>
        <v>11840</v>
      </c>
      <c r="M26" s="16"/>
    </row>
    <row r="27" spans="2:13">
      <c r="B27" s="15">
        <v>25</v>
      </c>
      <c r="C27" s="15" t="s">
        <v>37</v>
      </c>
      <c r="D27" s="15" t="str">
        <f ca="1">OFFSET(分類!$B$2,RANDBETWEEN(1,2),)</f>
        <v>女</v>
      </c>
      <c r="E27" s="15" t="str">
        <f ca="1">OFFSET(分類!$C$2,RANDBETWEEN(1,COUNTA(部門)),)</f>
        <v>部門3</v>
      </c>
      <c r="F27" s="15" t="str">
        <f ca="1">OFFSET(分類!$D$2,RANDBETWEEN(1,COUNTA(崗位)),)</f>
        <v>點檢員</v>
      </c>
      <c r="G27" s="15" t="str">
        <f ca="1">OFFSET(分類!$H$2,RANDBETWEEN(1,COUNTA(學歷)),)</f>
        <v>高中</v>
      </c>
      <c r="H27" s="15" t="str">
        <f ca="1">OFFSET(分類!$F$2,RANDBETWEEN(1,COUNTA(職稱)),)</f>
        <v>高階工程師</v>
      </c>
      <c r="I27" s="15" t="str">
        <f ca="1">OFFSET(分類!$G$2,RANDBETWEEN(1,COUNTA(政治面貌)),)</f>
        <v>黨員</v>
      </c>
      <c r="J27" s="17">
        <f ca="1" t="shared" si="6"/>
        <v>32836</v>
      </c>
      <c r="K27" s="17">
        <f ca="1" t="shared" si="7"/>
        <v>39824</v>
      </c>
      <c r="L27" s="15">
        <f ca="1" t="shared" si="8"/>
        <v>7197</v>
      </c>
      <c r="M27" s="15"/>
    </row>
    <row r="28" spans="2:13">
      <c r="B28" s="16">
        <v>26</v>
      </c>
      <c r="C28" s="16" t="s">
        <v>38</v>
      </c>
      <c r="D28" s="16" t="str">
        <f ca="1">OFFSET(分類!$B$2,RANDBETWEEN(1,2),)</f>
        <v>女</v>
      </c>
      <c r="E28" s="16" t="str">
        <f ca="1">OFFSET(分類!$C$2,RANDBETWEEN(1,COUNTA(部門)),)</f>
        <v>部門3</v>
      </c>
      <c r="F28" s="16" t="str">
        <f ca="1">OFFSET(分類!$D$2,RANDBETWEEN(1,COUNTA(崗位)),)</f>
        <v>報務員</v>
      </c>
      <c r="G28" s="16" t="str">
        <f ca="1">OFFSET(分類!$H$2,RANDBETWEEN(1,COUNTA(學歷)),)</f>
        <v>大專</v>
      </c>
      <c r="H28" s="16" t="str">
        <f ca="1">OFFSET(分類!$F$2,RANDBETWEEN(1,COUNTA(職稱)),)</f>
        <v>助理工程師</v>
      </c>
      <c r="I28" s="16" t="str">
        <f ca="1">OFFSET(分類!$G$2,RANDBETWEEN(1,COUNTA(政治面貌)),)</f>
        <v>黨員</v>
      </c>
      <c r="J28" s="18">
        <f ca="1" t="shared" si="6"/>
        <v>36641</v>
      </c>
      <c r="K28" s="18">
        <f ca="1" t="shared" si="7"/>
        <v>37327</v>
      </c>
      <c r="L28" s="16">
        <f ca="1" t="shared" si="8"/>
        <v>7106</v>
      </c>
      <c r="M28" s="16"/>
    </row>
    <row r="29" spans="2:13">
      <c r="B29" s="15">
        <v>27</v>
      </c>
      <c r="C29" s="15" t="s">
        <v>39</v>
      </c>
      <c r="D29" s="15" t="str">
        <f ca="1">OFFSET(分類!$B$2,RANDBETWEEN(1,2),)</f>
        <v>女</v>
      </c>
      <c r="E29" s="15" t="str">
        <f ca="1">OFFSET(分類!$C$2,RANDBETWEEN(1,COUNTA(部門)),)</f>
        <v>專案
</v>
      </c>
      <c r="F29" s="15" t="str">
        <f ca="1">OFFSET(分類!$D$2,RANDBETWEEN(1,COUNTA(崗位)),)</f>
        <v>駕駛員</v>
      </c>
      <c r="G29" s="15" t="str">
        <f ca="1">OFFSET(分類!$H$2,RANDBETWEEN(1,COUNTA(學歷)),)</f>
        <v>高中</v>
      </c>
      <c r="H29" s="15" t="str">
        <f ca="1">OFFSET(分類!$F$2,RANDBETWEEN(1,COUNTA(職稱)),)</f>
        <v>工程師</v>
      </c>
      <c r="I29" s="15" t="str">
        <f ca="1">OFFSET(分類!$G$2,RANDBETWEEN(1,COUNTA(政治面貌)),)</f>
        <v>群眾</v>
      </c>
      <c r="J29" s="17">
        <f ca="1" t="shared" si="6"/>
        <v>26787</v>
      </c>
      <c r="K29" s="17">
        <f ca="1" t="shared" si="7"/>
        <v>41877</v>
      </c>
      <c r="L29" s="15">
        <f ca="1" t="shared" si="8"/>
        <v>7706</v>
      </c>
      <c r="M29" s="15"/>
    </row>
    <row r="30" spans="2:13">
      <c r="B30" s="16">
        <v>28</v>
      </c>
      <c r="C30" s="16" t="s">
        <v>40</v>
      </c>
      <c r="D30" s="16" t="str">
        <f ca="1">OFFSET(分類!$B$2,RANDBETWEEN(1,2),)</f>
        <v>男</v>
      </c>
      <c r="E30" s="16" t="str">
        <f ca="1">OFFSET(分類!$C$2,RANDBETWEEN(1,COUNTA(部門)),)</f>
        <v>部門3</v>
      </c>
      <c r="F30" s="16" t="str">
        <f ca="1">OFFSET(分類!$D$2,RANDBETWEEN(1,COUNTA(崗位)),)</f>
        <v>指揮員</v>
      </c>
      <c r="G30" s="16" t="str">
        <f ca="1">OFFSET(分類!$H$2,RANDBETWEEN(1,COUNTA(學歷)),)</f>
        <v>初中</v>
      </c>
      <c r="H30" s="16" t="str">
        <f ca="1">OFFSET(分類!$F$2,RANDBETWEEN(1,COUNTA(職稱)),)</f>
        <v>高階工程師</v>
      </c>
      <c r="I30" s="16" t="str">
        <f ca="1">OFFSET(分類!$G$2,RANDBETWEEN(1,COUNTA(政治面貌)),)</f>
        <v>群眾</v>
      </c>
      <c r="J30" s="18">
        <f ca="1" t="shared" si="6"/>
        <v>36373</v>
      </c>
      <c r="K30" s="18">
        <f ca="1" t="shared" si="7"/>
        <v>37433</v>
      </c>
      <c r="L30" s="16">
        <f ca="1" t="shared" si="8"/>
        <v>6267</v>
      </c>
      <c r="M30" s="16"/>
    </row>
    <row r="31" spans="2:13">
      <c r="B31" s="15">
        <v>29</v>
      </c>
      <c r="C31" s="15" t="s">
        <v>41</v>
      </c>
      <c r="D31" s="15" t="str">
        <f ca="1">OFFSET(分類!$B$2,RANDBETWEEN(1,2),)</f>
        <v>女</v>
      </c>
      <c r="E31" s="15" t="str">
        <f ca="1">OFFSET(分類!$C$2,RANDBETWEEN(1,COUNTA(部門)),)</f>
        <v>部門3</v>
      </c>
      <c r="F31" s="15" t="str">
        <f ca="1">OFFSET(分類!$D$2,RANDBETWEEN(1,COUNTA(崗位)),)</f>
        <v>操作員</v>
      </c>
      <c r="G31" s="15" t="str">
        <f ca="1">OFFSET(分類!$H$2,RANDBETWEEN(1,COUNTA(學歷)),)</f>
        <v>大專</v>
      </c>
      <c r="H31" s="15" t="str">
        <f ca="1">OFFSET(分類!$F$2,RANDBETWEEN(1,COUNTA(職稱)),)</f>
        <v>助理工程師</v>
      </c>
      <c r="I31" s="15" t="str">
        <f ca="1">OFFSET(分類!$G$2,RANDBETWEEN(1,COUNTA(政治面貌)),)</f>
        <v>黨員</v>
      </c>
      <c r="J31" s="17">
        <f ca="1" t="shared" si="6"/>
        <v>34547</v>
      </c>
      <c r="K31" s="17">
        <f ca="1" t="shared" si="7"/>
        <v>44027</v>
      </c>
      <c r="L31" s="15">
        <f ca="1" t="shared" si="8"/>
        <v>9871</v>
      </c>
      <c r="M31" s="15"/>
    </row>
    <row r="32" spans="2:13">
      <c r="B32" s="16">
        <v>30</v>
      </c>
      <c r="C32" s="16" t="s">
        <v>42</v>
      </c>
      <c r="D32" s="16" t="str">
        <f ca="1">OFFSET(分類!$B$2,RANDBETWEEN(1,2),)</f>
        <v>男</v>
      </c>
      <c r="E32" s="16" t="str">
        <f ca="1">OFFSET(分類!$C$2,RANDBETWEEN(1,COUNTA(部門)),)</f>
        <v>部門4</v>
      </c>
      <c r="F32" s="16" t="str">
        <f ca="1">OFFSET(分類!$D$2,RANDBETWEEN(1,COUNTA(崗位)),)</f>
        <v>技術員</v>
      </c>
      <c r="G32" s="16" t="str">
        <f ca="1">OFFSET(分類!$H$2,RANDBETWEEN(1,COUNTA(學歷)),)</f>
        <v>博士</v>
      </c>
      <c r="H32" s="16" t="str">
        <f ca="1">OFFSET(分類!$F$2,RANDBETWEEN(1,COUNTA(職稱)),)</f>
        <v>助理工程師</v>
      </c>
      <c r="I32" s="16" t="str">
        <f ca="1">OFFSET(分類!$G$2,RANDBETWEEN(1,COUNTA(政治面貌)),)</f>
        <v>黨員</v>
      </c>
      <c r="J32" s="18">
        <f ca="1" t="shared" si="6"/>
        <v>28839</v>
      </c>
      <c r="K32" s="18">
        <f ca="1" t="shared" si="7"/>
        <v>37214</v>
      </c>
      <c r="L32" s="16">
        <f ca="1" t="shared" si="8"/>
        <v>4572</v>
      </c>
      <c r="M32" s="16"/>
    </row>
    <row r="33" spans="2:13">
      <c r="B33" s="15">
        <v>31</v>
      </c>
      <c r="C33" s="15" t="s">
        <v>43</v>
      </c>
      <c r="D33" s="15" t="str">
        <f ca="1">OFFSET(分類!$B$2,RANDBETWEEN(1,2),)</f>
        <v>男</v>
      </c>
      <c r="E33" s="15" t="str">
        <f ca="1">OFFSET(分類!$C$2,RANDBETWEEN(1,COUNTA(部門)),)</f>
        <v>部門2</v>
      </c>
      <c r="F33" s="15" t="str">
        <f ca="1">OFFSET(分類!$D$2,RANDBETWEEN(1,COUNTA(崗位)),)</f>
        <v>操作員</v>
      </c>
      <c r="G33" s="15" t="str">
        <f ca="1">OFFSET(分類!$H$2,RANDBETWEEN(1,COUNTA(學歷)),)</f>
        <v>其他</v>
      </c>
      <c r="H33" s="15" t="str">
        <f ca="1">OFFSET(分類!$F$2,RANDBETWEEN(1,COUNTA(職稱)),)</f>
        <v>助理工程師</v>
      </c>
      <c r="I33" s="15" t="str">
        <f ca="1">OFFSET(分類!$G$2,RANDBETWEEN(1,COUNTA(政治面貌)),)</f>
        <v>黨員</v>
      </c>
      <c r="J33" s="17">
        <f ca="1" t="shared" si="6"/>
        <v>27816</v>
      </c>
      <c r="K33" s="17">
        <f ca="1" t="shared" si="7"/>
        <v>38073</v>
      </c>
      <c r="L33" s="15">
        <f ca="1" t="shared" si="8"/>
        <v>6595</v>
      </c>
      <c r="M33" s="15"/>
    </row>
    <row r="34" spans="2:13">
      <c r="B34" s="16">
        <v>32</v>
      </c>
      <c r="C34" s="16" t="s">
        <v>44</v>
      </c>
      <c r="D34" s="16" t="str">
        <f ca="1">OFFSET(分類!$B$2,RANDBETWEEN(1,2),)</f>
        <v>女</v>
      </c>
      <c r="E34" s="16" t="str">
        <f ca="1">OFFSET(分類!$C$2,RANDBETWEEN(1,COUNTA(部門)),)</f>
        <v>部門5</v>
      </c>
      <c r="F34" s="16" t="str">
        <f ca="1">OFFSET(分類!$D$2,RANDBETWEEN(1,COUNTA(崗位)),)</f>
        <v>指揮員</v>
      </c>
      <c r="G34" s="16" t="str">
        <f ca="1">OFFSET(分類!$H$2,RANDBETWEEN(1,COUNTA(學歷)),)</f>
        <v>碩士</v>
      </c>
      <c r="H34" s="16" t="str">
        <f ca="1">OFFSET(分類!$F$2,RANDBETWEEN(1,COUNTA(職稱)),)</f>
        <v>工程師</v>
      </c>
      <c r="I34" s="16" t="str">
        <f ca="1">OFFSET(分類!$G$2,RANDBETWEEN(1,COUNTA(政治面貌)),)</f>
        <v>群眾</v>
      </c>
      <c r="J34" s="18">
        <f ca="1" t="shared" si="6"/>
        <v>30676</v>
      </c>
      <c r="K34" s="18">
        <f ca="1" t="shared" si="7"/>
        <v>44082</v>
      </c>
      <c r="L34" s="16">
        <f ca="1" t="shared" si="8"/>
        <v>4797</v>
      </c>
      <c r="M34" s="16"/>
    </row>
    <row r="35" spans="2:13">
      <c r="B35" s="15">
        <v>33</v>
      </c>
      <c r="C35" s="15" t="s">
        <v>45</v>
      </c>
      <c r="D35" s="15" t="str">
        <f ca="1">OFFSET(分類!$B$2,RANDBETWEEN(1,2),)</f>
        <v>女</v>
      </c>
      <c r="E35" s="15" t="str">
        <f ca="1">OFFSET(分類!$C$2,RANDBETWEEN(1,COUNTA(部門)),)</f>
        <v>部門2</v>
      </c>
      <c r="F35" s="15" t="str">
        <f ca="1">OFFSET(分類!$D$2,RANDBETWEEN(1,COUNTA(崗位)),)</f>
        <v>操作員</v>
      </c>
      <c r="G35" s="15" t="str">
        <f ca="1">OFFSET(分類!$H$2,RANDBETWEEN(1,COUNTA(學歷)),)</f>
        <v>高中</v>
      </c>
      <c r="H35" s="15" t="str">
        <f ca="1">OFFSET(分類!$F$2,RANDBETWEEN(1,COUNTA(職稱)),)</f>
        <v>工程師</v>
      </c>
      <c r="I35" s="15" t="str">
        <f ca="1">OFFSET(分類!$G$2,RANDBETWEEN(1,COUNTA(政治面貌)),)</f>
        <v>黨員</v>
      </c>
      <c r="J35" s="17">
        <f ca="1" t="shared" ref="J35:J42" si="9">DATE(RANDBETWEEN(1968,2000),RANDBETWEEN(1,12),RANDBETWEEN(1,28))</f>
        <v>32448</v>
      </c>
      <c r="K35" s="17">
        <f ca="1" t="shared" ref="K35:K42" si="10">DATE(RANDBETWEEN(2000,2020),RANDBETWEEN(1,12),RANDBETWEEN(1,28))</f>
        <v>37505</v>
      </c>
      <c r="L35" s="15">
        <f ca="1" t="shared" ref="L35:L42" si="11">RANDBETWEEN(3000,12000)</f>
        <v>3028</v>
      </c>
      <c r="M35" s="15"/>
    </row>
    <row r="36" spans="2:13">
      <c r="B36" s="16">
        <v>34</v>
      </c>
      <c r="C36" s="16" t="s">
        <v>46</v>
      </c>
      <c r="D36" s="16" t="str">
        <f ca="1">OFFSET(分類!$B$2,RANDBETWEEN(1,2),)</f>
        <v>女</v>
      </c>
      <c r="E36" s="16" t="str">
        <f ca="1">OFFSET(分類!$C$2,RANDBETWEEN(1,COUNTA(部門)),)</f>
        <v>專案
</v>
      </c>
      <c r="F36" s="16" t="str">
        <f ca="1">OFFSET(分類!$D$2,RANDBETWEEN(1,COUNTA(崗位)),)</f>
        <v>報務員</v>
      </c>
      <c r="G36" s="16" t="str">
        <f ca="1">OFFSET(分類!$H$2,RANDBETWEEN(1,COUNTA(學歷)),)</f>
        <v>博士</v>
      </c>
      <c r="H36" s="16" t="str">
        <f ca="1">OFFSET(分類!$F$2,RANDBETWEEN(1,COUNTA(職稱)),)</f>
        <v>工程師</v>
      </c>
      <c r="I36" s="16" t="str">
        <f ca="1">OFFSET(分類!$G$2,RANDBETWEEN(1,COUNTA(政治面貌)),)</f>
        <v>群眾</v>
      </c>
      <c r="J36" s="18">
        <f ca="1" t="shared" si="9"/>
        <v>27230</v>
      </c>
      <c r="K36" s="18">
        <f ca="1" t="shared" si="10"/>
        <v>39788</v>
      </c>
      <c r="L36" s="16">
        <f ca="1" t="shared" si="11"/>
        <v>9749</v>
      </c>
      <c r="M36" s="16"/>
    </row>
    <row r="37" spans="2:13">
      <c r="B37" s="15">
        <v>35</v>
      </c>
      <c r="C37" s="15" t="s">
        <v>47</v>
      </c>
      <c r="D37" s="15" t="str">
        <f ca="1">OFFSET(分類!$B$2,RANDBETWEEN(1,2),)</f>
        <v>女</v>
      </c>
      <c r="E37" s="15" t="str">
        <f ca="1">OFFSET(分類!$C$2,RANDBETWEEN(1,COUNTA(部門)),)</f>
        <v>部門5</v>
      </c>
      <c r="F37" s="15" t="str">
        <f ca="1">OFFSET(分類!$D$2,RANDBETWEEN(1,COUNTA(崗位)),)</f>
        <v>操作員</v>
      </c>
      <c r="G37" s="15" t="str">
        <f ca="1">OFFSET(分類!$H$2,RANDBETWEEN(1,COUNTA(學歷)),)</f>
        <v>碩士</v>
      </c>
      <c r="H37" s="15" t="str">
        <f ca="1">OFFSET(分類!$F$2,RANDBETWEEN(1,COUNTA(職稱)),)</f>
        <v>助理工程師</v>
      </c>
      <c r="I37" s="15" t="str">
        <f ca="1">OFFSET(分類!$G$2,RANDBETWEEN(1,COUNTA(政治面貌)),)</f>
        <v>黨員</v>
      </c>
      <c r="J37" s="17">
        <f ca="1" t="shared" si="9"/>
        <v>34860</v>
      </c>
      <c r="K37" s="17">
        <f ca="1" t="shared" si="10"/>
        <v>37216</v>
      </c>
      <c r="L37" s="15">
        <f ca="1" t="shared" si="11"/>
        <v>3731</v>
      </c>
      <c r="M37" s="15"/>
    </row>
    <row r="38" spans="2:13">
      <c r="B38" s="16">
        <v>36</v>
      </c>
      <c r="C38" s="16" t="s">
        <v>48</v>
      </c>
      <c r="D38" s="16" t="str">
        <f ca="1">OFFSET(分類!$B$2,RANDBETWEEN(1,2),)</f>
        <v>女</v>
      </c>
      <c r="E38" s="16" t="str">
        <f ca="1">OFFSET(分類!$C$2,RANDBETWEEN(1,COUNTA(部門)),)</f>
        <v>部門4</v>
      </c>
      <c r="F38" s="16" t="str">
        <f ca="1">OFFSET(分類!$D$2,RANDBETWEEN(1,COUNTA(崗位)),)</f>
        <v>報務員</v>
      </c>
      <c r="G38" s="16" t="str">
        <f ca="1">OFFSET(分類!$H$2,RANDBETWEEN(1,COUNTA(學歷)),)</f>
        <v>高中</v>
      </c>
      <c r="H38" s="16" t="str">
        <f ca="1">OFFSET(分類!$F$2,RANDBETWEEN(1,COUNTA(職稱)),)</f>
        <v>高階工程師</v>
      </c>
      <c r="I38" s="16" t="str">
        <f ca="1">OFFSET(分類!$G$2,RANDBETWEEN(1,COUNTA(政治面貌)),)</f>
        <v>黨員</v>
      </c>
      <c r="J38" s="18">
        <f ca="1" t="shared" si="9"/>
        <v>35125</v>
      </c>
      <c r="K38" s="18">
        <f ca="1" t="shared" si="10"/>
        <v>38933</v>
      </c>
      <c r="L38" s="16">
        <f ca="1" t="shared" si="11"/>
        <v>10692</v>
      </c>
      <c r="M38" s="16"/>
    </row>
    <row r="39" spans="2:13">
      <c r="B39" s="15">
        <v>37</v>
      </c>
      <c r="C39" s="15" t="s">
        <v>49</v>
      </c>
      <c r="D39" s="15" t="str">
        <f ca="1">OFFSET(分類!$B$2,RANDBETWEEN(1,2),)</f>
        <v>男</v>
      </c>
      <c r="E39" s="15" t="str">
        <f ca="1">OFFSET(分類!$C$2,RANDBETWEEN(1,COUNTA(部門)),)</f>
        <v>部門4</v>
      </c>
      <c r="F39" s="15" t="str">
        <f ca="1">OFFSET(分類!$D$2,RANDBETWEEN(1,COUNTA(崗位)),)</f>
        <v>點檢員</v>
      </c>
      <c r="G39" s="15" t="str">
        <f ca="1">OFFSET(分類!$H$2,RANDBETWEEN(1,COUNTA(學歷)),)</f>
        <v>其他</v>
      </c>
      <c r="H39" s="15" t="str">
        <f ca="1">OFFSET(分類!$F$2,RANDBETWEEN(1,COUNTA(職稱)),)</f>
        <v>教授級高工</v>
      </c>
      <c r="I39" s="15" t="str">
        <f ca="1">OFFSET(分類!$G$2,RANDBETWEEN(1,COUNTA(政治面貌)),)</f>
        <v>群眾</v>
      </c>
      <c r="J39" s="17">
        <f ca="1" t="shared" si="9"/>
        <v>35175</v>
      </c>
      <c r="K39" s="17">
        <f ca="1" t="shared" si="10"/>
        <v>38411</v>
      </c>
      <c r="L39" s="15">
        <f ca="1" t="shared" si="11"/>
        <v>10941</v>
      </c>
      <c r="M39" s="15"/>
    </row>
    <row r="40" spans="2:13">
      <c r="B40" s="16">
        <v>38</v>
      </c>
      <c r="C40" s="16" t="s">
        <v>50</v>
      </c>
      <c r="D40" s="16" t="str">
        <f ca="1">OFFSET(分類!$B$2,RANDBETWEEN(1,2),)</f>
        <v>男</v>
      </c>
      <c r="E40" s="16" t="str">
        <f ca="1">OFFSET(分類!$C$2,RANDBETWEEN(1,COUNTA(部門)),)</f>
        <v>部門3</v>
      </c>
      <c r="F40" s="16" t="str">
        <f ca="1">OFFSET(分類!$D$2,RANDBETWEEN(1,COUNTA(崗位)),)</f>
        <v>技術員</v>
      </c>
      <c r="G40" s="16" t="str">
        <f ca="1">OFFSET(分類!$H$2,RANDBETWEEN(1,COUNTA(學歷)),)</f>
        <v>博士</v>
      </c>
      <c r="H40" s="16" t="str">
        <f ca="1">OFFSET(分類!$F$2,RANDBETWEEN(1,COUNTA(職稱)),)</f>
        <v>助理工程師</v>
      </c>
      <c r="I40" s="16" t="str">
        <f ca="1">OFFSET(分類!$G$2,RANDBETWEEN(1,COUNTA(政治面貌)),)</f>
        <v>黨員</v>
      </c>
      <c r="J40" s="18">
        <f ca="1" t="shared" si="9"/>
        <v>36550</v>
      </c>
      <c r="K40" s="18">
        <f ca="1" t="shared" si="10"/>
        <v>42518</v>
      </c>
      <c r="L40" s="16">
        <f ca="1" t="shared" si="11"/>
        <v>3530</v>
      </c>
      <c r="M40" s="16"/>
    </row>
    <row r="41" spans="2:13">
      <c r="B41" s="15">
        <v>39</v>
      </c>
      <c r="C41" s="15" t="s">
        <v>51</v>
      </c>
      <c r="D41" s="15" t="str">
        <f ca="1">OFFSET(分類!$B$2,RANDBETWEEN(1,2),)</f>
        <v>女</v>
      </c>
      <c r="E41" s="15" t="str">
        <f ca="1">OFFSET(分類!$C$2,RANDBETWEEN(1,COUNTA(部門)),)</f>
        <v>部門5</v>
      </c>
      <c r="F41" s="15" t="str">
        <f ca="1">OFFSET(分類!$D$2,RANDBETWEEN(1,COUNTA(崗位)),)</f>
        <v>操作員</v>
      </c>
      <c r="G41" s="15" t="str">
        <f ca="1">OFFSET(分類!$H$2,RANDBETWEEN(1,COUNTA(學歷)),)</f>
        <v>博士</v>
      </c>
      <c r="H41" s="15" t="str">
        <f ca="1">OFFSET(分類!$F$2,RANDBETWEEN(1,COUNTA(職稱)),)</f>
        <v>教授級高工</v>
      </c>
      <c r="I41" s="15" t="str">
        <f ca="1">OFFSET(分類!$G$2,RANDBETWEEN(1,COUNTA(政治面貌)),)</f>
        <v>黨員</v>
      </c>
      <c r="J41" s="17">
        <f ca="1" t="shared" si="9"/>
        <v>29001</v>
      </c>
      <c r="K41" s="17">
        <f ca="1" t="shared" si="10"/>
        <v>37564</v>
      </c>
      <c r="L41" s="15">
        <f ca="1" t="shared" si="11"/>
        <v>11557</v>
      </c>
      <c r="M41" s="15"/>
    </row>
    <row r="42" spans="2:13">
      <c r="B42" s="16">
        <v>40</v>
      </c>
      <c r="C42" s="16" t="s">
        <v>52</v>
      </c>
      <c r="D42" s="16" t="str">
        <f ca="1">OFFSET(分類!$B$2,RANDBETWEEN(1,2),)</f>
        <v>男</v>
      </c>
      <c r="E42" s="16" t="str">
        <f ca="1">OFFSET(分類!$C$2,RANDBETWEEN(1,COUNTA(部門)),)</f>
        <v>部門3</v>
      </c>
      <c r="F42" s="16" t="str">
        <f ca="1">OFFSET(分類!$D$2,RANDBETWEEN(1,COUNTA(崗位)),)</f>
        <v>技術員</v>
      </c>
      <c r="G42" s="16" t="str">
        <f ca="1">OFFSET(分類!$H$2,RANDBETWEEN(1,COUNTA(學歷)),)</f>
        <v>高中</v>
      </c>
      <c r="H42" s="16" t="str">
        <f ca="1">OFFSET(分類!$F$2,RANDBETWEEN(1,COUNTA(職稱)),)</f>
        <v>工程師</v>
      </c>
      <c r="I42" s="16" t="str">
        <f ca="1">OFFSET(分類!$G$2,RANDBETWEEN(1,COUNTA(政治面貌)),)</f>
        <v>群眾</v>
      </c>
      <c r="J42" s="18">
        <f ca="1" t="shared" si="9"/>
        <v>27608</v>
      </c>
      <c r="K42" s="18">
        <f ca="1" t="shared" si="10"/>
        <v>36565</v>
      </c>
      <c r="L42" s="16">
        <f ca="1" t="shared" si="11"/>
        <v>8049</v>
      </c>
      <c r="M42" s="16"/>
    </row>
    <row r="43" spans="2:13">
      <c r="B43" s="15">
        <v>41</v>
      </c>
      <c r="C43" s="15" t="s">
        <v>53</v>
      </c>
      <c r="D43" s="15" t="str">
        <f ca="1">OFFSET(分類!$B$2,RANDBETWEEN(1,2),)</f>
        <v>女</v>
      </c>
      <c r="E43" s="15" t="str">
        <f ca="1">OFFSET(分類!$C$2,RANDBETWEEN(1,COUNTA(部門)),)</f>
        <v>部門4</v>
      </c>
      <c r="F43" s="15" t="str">
        <f ca="1">OFFSET(分類!$D$2,RANDBETWEEN(1,COUNTA(崗位)),)</f>
        <v>巡視員</v>
      </c>
      <c r="G43" s="15" t="str">
        <f ca="1">OFFSET(分類!$H$2,RANDBETWEEN(1,COUNTA(學歷)),)</f>
        <v>初中</v>
      </c>
      <c r="H43" s="15" t="str">
        <f ca="1">OFFSET(分類!$F$2,RANDBETWEEN(1,COUNTA(職稱)),)</f>
        <v>高階工程師</v>
      </c>
      <c r="I43" s="15" t="str">
        <f ca="1">OFFSET(分類!$G$2,RANDBETWEEN(1,COUNTA(政治面貌)),)</f>
        <v>黨員</v>
      </c>
      <c r="J43" s="17">
        <f ca="1" t="shared" ref="J43:J55" si="12">DATE(RANDBETWEEN(1968,2000),RANDBETWEEN(1,12),RANDBETWEEN(1,28))</f>
        <v>25146</v>
      </c>
      <c r="K43" s="17">
        <f ca="1" t="shared" ref="K43:K55" si="13">DATE(RANDBETWEEN(2000,2020),RANDBETWEEN(1,12),RANDBETWEEN(1,28))</f>
        <v>41176</v>
      </c>
      <c r="L43" s="15">
        <f ca="1" t="shared" ref="L43:L55" si="14">RANDBETWEEN(3000,12000)</f>
        <v>7168</v>
      </c>
      <c r="M43" s="15"/>
    </row>
    <row r="44" spans="2:13">
      <c r="B44" s="16">
        <v>42</v>
      </c>
      <c r="C44" s="16" t="s">
        <v>54</v>
      </c>
      <c r="D44" s="16" t="str">
        <f ca="1">OFFSET(分類!$B$2,RANDBETWEEN(1,2),)</f>
        <v>男</v>
      </c>
      <c r="E44" s="16" t="str">
        <f ca="1">OFFSET(分類!$C$2,RANDBETWEEN(1,COUNTA(部門)),)</f>
        <v>部門2</v>
      </c>
      <c r="F44" s="16" t="str">
        <f ca="1">OFFSET(分類!$D$2,RANDBETWEEN(1,COUNTA(崗位)),)</f>
        <v>巡視員</v>
      </c>
      <c r="G44" s="16" t="str">
        <f ca="1">OFFSET(分類!$H$2,RANDBETWEEN(1,COUNTA(學歷)),)</f>
        <v>本科</v>
      </c>
      <c r="H44" s="16" t="str">
        <f ca="1">OFFSET(分類!$F$2,RANDBETWEEN(1,COUNTA(職稱)),)</f>
        <v>教授級高工</v>
      </c>
      <c r="I44" s="16" t="str">
        <f ca="1">OFFSET(分類!$G$2,RANDBETWEEN(1,COUNTA(政治面貌)),)</f>
        <v>群眾</v>
      </c>
      <c r="J44" s="18">
        <f ca="1" t="shared" si="12"/>
        <v>33228</v>
      </c>
      <c r="K44" s="18">
        <f ca="1" t="shared" si="13"/>
        <v>42464</v>
      </c>
      <c r="L44" s="16">
        <f ca="1" t="shared" si="14"/>
        <v>3515</v>
      </c>
      <c r="M44" s="16"/>
    </row>
    <row r="45" spans="2:13">
      <c r="B45" s="15">
        <v>43</v>
      </c>
      <c r="C45" s="15" t="s">
        <v>55</v>
      </c>
      <c r="D45" s="15" t="str">
        <f ca="1">OFFSET(分類!$B$2,RANDBETWEEN(1,2),)</f>
        <v>女</v>
      </c>
      <c r="E45" s="15" t="str">
        <f ca="1">OFFSET(分類!$C$2,RANDBETWEEN(1,COUNTA(部門)),)</f>
        <v>部門5</v>
      </c>
      <c r="F45" s="15" t="str">
        <f ca="1">OFFSET(分類!$D$2,RANDBETWEEN(1,COUNTA(崗位)),)</f>
        <v>操作員</v>
      </c>
      <c r="G45" s="15" t="str">
        <f ca="1">OFFSET(分類!$H$2,RANDBETWEEN(1,COUNTA(學歷)),)</f>
        <v>碩士</v>
      </c>
      <c r="H45" s="15" t="str">
        <f ca="1">OFFSET(分類!$F$2,RANDBETWEEN(1,COUNTA(職稱)),)</f>
        <v>助理工程師</v>
      </c>
      <c r="I45" s="15" t="str">
        <f ca="1">OFFSET(分類!$G$2,RANDBETWEEN(1,COUNTA(政治面貌)),)</f>
        <v>群眾</v>
      </c>
      <c r="J45" s="17">
        <f ca="1" t="shared" si="12"/>
        <v>30640</v>
      </c>
      <c r="K45" s="17">
        <f ca="1" t="shared" si="13"/>
        <v>41020</v>
      </c>
      <c r="L45" s="15">
        <f ca="1" t="shared" si="14"/>
        <v>5912</v>
      </c>
      <c r="M45" s="15"/>
    </row>
    <row r="46" spans="2:13">
      <c r="B46" s="16">
        <v>44</v>
      </c>
      <c r="C46" s="16" t="s">
        <v>56</v>
      </c>
      <c r="D46" s="16" t="str">
        <f ca="1">OFFSET(分類!$B$2,RANDBETWEEN(1,2),)</f>
        <v>女</v>
      </c>
      <c r="E46" s="16" t="str">
        <f ca="1">OFFSET(分類!$C$2,RANDBETWEEN(1,COUNTA(部門)),)</f>
        <v>專案
</v>
      </c>
      <c r="F46" s="16" t="str">
        <f ca="1">OFFSET(分類!$D$2,RANDBETWEEN(1,COUNTA(崗位)),)</f>
        <v>技術員</v>
      </c>
      <c r="G46" s="16" t="str">
        <f ca="1">OFFSET(分類!$H$2,RANDBETWEEN(1,COUNTA(學歷)),)</f>
        <v>高中</v>
      </c>
      <c r="H46" s="16" t="str">
        <f ca="1">OFFSET(分類!$F$2,RANDBETWEEN(1,COUNTA(職稱)),)</f>
        <v>工程師</v>
      </c>
      <c r="I46" s="16" t="str">
        <f ca="1">OFFSET(分類!$G$2,RANDBETWEEN(1,COUNTA(政治面貌)),)</f>
        <v>黨員</v>
      </c>
      <c r="J46" s="18">
        <f ca="1" t="shared" si="12"/>
        <v>34382</v>
      </c>
      <c r="K46" s="18">
        <f ca="1" t="shared" si="13"/>
        <v>42965</v>
      </c>
      <c r="L46" s="16">
        <f ca="1" t="shared" si="14"/>
        <v>6495</v>
      </c>
      <c r="M46" s="16"/>
    </row>
    <row r="47" spans="2:13">
      <c r="B47" s="15">
        <v>45</v>
      </c>
      <c r="C47" s="15" t="s">
        <v>57</v>
      </c>
      <c r="D47" s="15" t="str">
        <f ca="1">OFFSET(分類!$B$2,RANDBETWEEN(1,2),)</f>
        <v>女</v>
      </c>
      <c r="E47" s="15" t="str">
        <f ca="1">OFFSET(分類!$C$2,RANDBETWEEN(1,COUNTA(部門)),)</f>
        <v>部門3</v>
      </c>
      <c r="F47" s="15" t="str">
        <f ca="1">OFFSET(分類!$D$2,RANDBETWEEN(1,COUNTA(崗位)),)</f>
        <v>點檢員</v>
      </c>
      <c r="G47" s="15" t="str">
        <f ca="1">OFFSET(分類!$H$2,RANDBETWEEN(1,COUNTA(學歷)),)</f>
        <v>初中</v>
      </c>
      <c r="H47" s="15" t="str">
        <f ca="1">OFFSET(分類!$F$2,RANDBETWEEN(1,COUNTA(職稱)),)</f>
        <v>高階工程師</v>
      </c>
      <c r="I47" s="15" t="str">
        <f ca="1">OFFSET(分類!$G$2,RANDBETWEEN(1,COUNTA(政治面貌)),)</f>
        <v>群眾</v>
      </c>
      <c r="J47" s="17">
        <f ca="1" t="shared" si="12"/>
        <v>29172</v>
      </c>
      <c r="K47" s="17">
        <f ca="1" t="shared" si="13"/>
        <v>41452</v>
      </c>
      <c r="L47" s="15">
        <f ca="1" t="shared" si="14"/>
        <v>5002</v>
      </c>
      <c r="M47" s="15"/>
    </row>
    <row r="48" spans="2:13">
      <c r="B48" s="16">
        <v>46</v>
      </c>
      <c r="C48" s="16" t="s">
        <v>58</v>
      </c>
      <c r="D48" s="16" t="str">
        <f ca="1">OFFSET(分類!$B$2,RANDBETWEEN(1,2),)</f>
        <v>女</v>
      </c>
      <c r="E48" s="16" t="str">
        <f ca="1">OFFSET(分類!$C$2,RANDBETWEEN(1,COUNTA(部門)),)</f>
        <v>部門3</v>
      </c>
      <c r="F48" s="16" t="str">
        <f ca="1">OFFSET(分類!$D$2,RANDBETWEEN(1,COUNTA(崗位)),)</f>
        <v>報務員</v>
      </c>
      <c r="G48" s="16" t="str">
        <f ca="1">OFFSET(分類!$H$2,RANDBETWEEN(1,COUNTA(學歷)),)</f>
        <v>本科</v>
      </c>
      <c r="H48" s="16" t="str">
        <f ca="1">OFFSET(分類!$F$2,RANDBETWEEN(1,COUNTA(職稱)),)</f>
        <v>助理工程師</v>
      </c>
      <c r="I48" s="16" t="str">
        <f ca="1">OFFSET(分類!$G$2,RANDBETWEEN(1,COUNTA(政治面貌)),)</f>
        <v>群眾</v>
      </c>
      <c r="J48" s="18">
        <f ca="1" t="shared" si="12"/>
        <v>36790</v>
      </c>
      <c r="K48" s="18">
        <f ca="1" t="shared" si="13"/>
        <v>40642</v>
      </c>
      <c r="L48" s="16">
        <f ca="1" t="shared" si="14"/>
        <v>3077</v>
      </c>
      <c r="M48" s="16"/>
    </row>
    <row r="49" spans="2:13">
      <c r="B49" s="15">
        <v>47</v>
      </c>
      <c r="C49" s="15" t="s">
        <v>59</v>
      </c>
      <c r="D49" s="15" t="str">
        <f ca="1">OFFSET(分類!$B$2,RANDBETWEEN(1,2),)</f>
        <v>男</v>
      </c>
      <c r="E49" s="15" t="str">
        <f ca="1">OFFSET(分類!$C$2,RANDBETWEEN(1,COUNTA(部門)),)</f>
        <v>部門4</v>
      </c>
      <c r="F49" s="15" t="str">
        <f ca="1">OFFSET(分類!$D$2,RANDBETWEEN(1,COUNTA(崗位)),)</f>
        <v>報務員</v>
      </c>
      <c r="G49" s="15" t="str">
        <f ca="1">OFFSET(分類!$H$2,RANDBETWEEN(1,COUNTA(學歷)),)</f>
        <v>大專</v>
      </c>
      <c r="H49" s="15" t="str">
        <f ca="1">OFFSET(分類!$F$2,RANDBETWEEN(1,COUNTA(職稱)),)</f>
        <v>助理工程師</v>
      </c>
      <c r="I49" s="15" t="str">
        <f ca="1">OFFSET(分類!$G$2,RANDBETWEEN(1,COUNTA(政治面貌)),)</f>
        <v>黨員</v>
      </c>
      <c r="J49" s="17">
        <f ca="1" t="shared" si="12"/>
        <v>25135</v>
      </c>
      <c r="K49" s="17">
        <f ca="1" t="shared" si="13"/>
        <v>40010</v>
      </c>
      <c r="L49" s="15">
        <f ca="1" t="shared" si="14"/>
        <v>7742</v>
      </c>
      <c r="M49" s="15"/>
    </row>
    <row r="50" spans="2:13">
      <c r="B50" s="16">
        <v>48</v>
      </c>
      <c r="C50" s="16" t="s">
        <v>60</v>
      </c>
      <c r="D50" s="16" t="str">
        <f ca="1">OFFSET(分類!$B$2,RANDBETWEEN(1,2),)</f>
        <v>男</v>
      </c>
      <c r="E50" s="16" t="str">
        <f ca="1">OFFSET(分類!$C$2,RANDBETWEEN(1,COUNTA(部門)),)</f>
        <v>部門2</v>
      </c>
      <c r="F50" s="16" t="str">
        <f ca="1">OFFSET(分類!$D$2,RANDBETWEEN(1,COUNTA(崗位)),)</f>
        <v>操作員</v>
      </c>
      <c r="G50" s="16" t="str">
        <f ca="1">OFFSET(分類!$H$2,RANDBETWEEN(1,COUNTA(學歷)),)</f>
        <v>高中</v>
      </c>
      <c r="H50" s="16" t="str">
        <f ca="1">OFFSET(分類!$F$2,RANDBETWEEN(1,COUNTA(職稱)),)</f>
        <v>教授級高工</v>
      </c>
      <c r="I50" s="16" t="str">
        <f ca="1">OFFSET(分類!$G$2,RANDBETWEEN(1,COUNTA(政治面貌)),)</f>
        <v>黨員</v>
      </c>
      <c r="J50" s="18">
        <f ca="1" t="shared" si="12"/>
        <v>26798</v>
      </c>
      <c r="K50" s="18">
        <f ca="1" t="shared" si="13"/>
        <v>38538</v>
      </c>
      <c r="L50" s="16">
        <f ca="1" t="shared" si="14"/>
        <v>6072</v>
      </c>
      <c r="M50" s="16"/>
    </row>
    <row r="51" spans="2:13">
      <c r="B51" s="15">
        <v>49</v>
      </c>
      <c r="C51" s="15" t="s">
        <v>61</v>
      </c>
      <c r="D51" s="15" t="str">
        <f ca="1">OFFSET(分類!$B$2,RANDBETWEEN(1,2),)</f>
        <v>女</v>
      </c>
      <c r="E51" s="15" t="str">
        <f ca="1">OFFSET(分類!$C$2,RANDBETWEEN(1,COUNTA(部門)),)</f>
        <v>專案
</v>
      </c>
      <c r="F51" s="15" t="str">
        <f ca="1">OFFSET(分類!$D$2,RANDBETWEEN(1,COUNTA(崗位)),)</f>
        <v>操作員</v>
      </c>
      <c r="G51" s="15" t="str">
        <f ca="1">OFFSET(分類!$H$2,RANDBETWEEN(1,COUNTA(學歷)),)</f>
        <v>博士</v>
      </c>
      <c r="H51" s="15" t="str">
        <f ca="1">OFFSET(分類!$F$2,RANDBETWEEN(1,COUNTA(職稱)),)</f>
        <v>助理工程師</v>
      </c>
      <c r="I51" s="15" t="str">
        <f ca="1">OFFSET(分類!$G$2,RANDBETWEEN(1,COUNTA(政治面貌)),)</f>
        <v>群眾</v>
      </c>
      <c r="J51" s="17">
        <f ca="1" t="shared" si="12"/>
        <v>34557</v>
      </c>
      <c r="K51" s="17">
        <f ca="1" t="shared" si="13"/>
        <v>42584</v>
      </c>
      <c r="L51" s="15">
        <f ca="1" t="shared" si="14"/>
        <v>11366</v>
      </c>
      <c r="M51" s="15"/>
    </row>
    <row r="52" spans="2:13">
      <c r="B52" s="16">
        <v>50</v>
      </c>
      <c r="C52" s="16" t="s">
        <v>62</v>
      </c>
      <c r="D52" s="16" t="str">
        <f ca="1">OFFSET(分類!$B$2,RANDBETWEEN(1,2),)</f>
        <v>男</v>
      </c>
      <c r="E52" s="16" t="str">
        <f ca="1">OFFSET(分類!$C$2,RANDBETWEEN(1,COUNTA(部門)),)</f>
        <v>部門5</v>
      </c>
      <c r="F52" s="16" t="str">
        <f ca="1">OFFSET(分類!$D$2,RANDBETWEEN(1,COUNTA(崗位)),)</f>
        <v>駕駛員</v>
      </c>
      <c r="G52" s="16" t="str">
        <f ca="1">OFFSET(分類!$H$2,RANDBETWEEN(1,COUNTA(學歷)),)</f>
        <v>本科</v>
      </c>
      <c r="H52" s="16" t="str">
        <f ca="1">OFFSET(分類!$F$2,RANDBETWEEN(1,COUNTA(職稱)),)</f>
        <v>助理工程師</v>
      </c>
      <c r="I52" s="16" t="str">
        <f ca="1">OFFSET(分類!$G$2,RANDBETWEEN(1,COUNTA(政治面貌)),)</f>
        <v>黨員</v>
      </c>
      <c r="J52" s="18">
        <f ca="1" t="shared" si="12"/>
        <v>31155</v>
      </c>
      <c r="K52" s="18">
        <f ca="1" t="shared" si="13"/>
        <v>42482</v>
      </c>
      <c r="L52" s="16">
        <f ca="1" t="shared" si="14"/>
        <v>4300</v>
      </c>
      <c r="M52" s="16"/>
    </row>
    <row r="53" spans="2:13">
      <c r="B53" s="15">
        <v>51</v>
      </c>
      <c r="C53" s="15" t="s">
        <v>63</v>
      </c>
      <c r="D53" s="15" t="str">
        <f ca="1">OFFSET(分類!$B$2,RANDBETWEEN(1,2),)</f>
        <v>女</v>
      </c>
      <c r="E53" s="15" t="str">
        <f ca="1">OFFSET(分類!$C$2,RANDBETWEEN(1,COUNTA(部門)),)</f>
        <v>部門5</v>
      </c>
      <c r="F53" s="15" t="str">
        <f ca="1">OFFSET(分類!$D$2,RANDBETWEEN(1,COUNTA(崗位)),)</f>
        <v>點檢員</v>
      </c>
      <c r="G53" s="15" t="str">
        <f ca="1">OFFSET(分類!$H$2,RANDBETWEEN(1,COUNTA(學歷)),)</f>
        <v>本科</v>
      </c>
      <c r="H53" s="15" t="str">
        <f ca="1">OFFSET(分類!$F$2,RANDBETWEEN(1,COUNTA(職稱)),)</f>
        <v>高階工程師</v>
      </c>
      <c r="I53" s="15" t="str">
        <f ca="1">OFFSET(分類!$G$2,RANDBETWEEN(1,COUNTA(政治面貌)),)</f>
        <v>群眾</v>
      </c>
      <c r="J53" s="17">
        <f ca="1" t="shared" si="12"/>
        <v>34684</v>
      </c>
      <c r="K53" s="17">
        <f ca="1" t="shared" si="13"/>
        <v>43850</v>
      </c>
      <c r="L53" s="15">
        <f ca="1" t="shared" si="14"/>
        <v>7689</v>
      </c>
      <c r="M53" s="15"/>
    </row>
    <row r="54" spans="2:13">
      <c r="B54" s="16">
        <v>52</v>
      </c>
      <c r="C54" s="16" t="s">
        <v>64</v>
      </c>
      <c r="D54" s="16" t="str">
        <f ca="1">OFFSET(分類!$B$2,RANDBETWEEN(1,2),)</f>
        <v>男</v>
      </c>
      <c r="E54" s="16" t="str">
        <f ca="1">OFFSET(分類!$C$2,RANDBETWEEN(1,COUNTA(部門)),)</f>
        <v>專案
</v>
      </c>
      <c r="F54" s="16" t="str">
        <f ca="1">OFFSET(分類!$D$2,RANDBETWEEN(1,COUNTA(崗位)),)</f>
        <v>點檢員</v>
      </c>
      <c r="G54" s="16" t="str">
        <f ca="1">OFFSET(分類!$H$2,RANDBETWEEN(1,COUNTA(學歷)),)</f>
        <v>碩士</v>
      </c>
      <c r="H54" s="16" t="str">
        <f ca="1">OFFSET(分類!$F$2,RANDBETWEEN(1,COUNTA(職稱)),)</f>
        <v>工程師</v>
      </c>
      <c r="I54" s="16" t="str">
        <f ca="1">OFFSET(分類!$G$2,RANDBETWEEN(1,COUNTA(政治面貌)),)</f>
        <v>群眾</v>
      </c>
      <c r="J54" s="18">
        <f ca="1" t="shared" si="12"/>
        <v>32629</v>
      </c>
      <c r="K54" s="18">
        <f ca="1" t="shared" si="13"/>
        <v>39242</v>
      </c>
      <c r="L54" s="16">
        <f ca="1" t="shared" si="14"/>
        <v>11627</v>
      </c>
      <c r="M54" s="16"/>
    </row>
    <row r="55" spans="2:13">
      <c r="B55" s="15">
        <v>53</v>
      </c>
      <c r="C55" s="15" t="s">
        <v>65</v>
      </c>
      <c r="D55" s="15" t="str">
        <f ca="1">OFFSET(分類!$B$2,RANDBETWEEN(1,2),)</f>
        <v>女</v>
      </c>
      <c r="E55" s="15" t="str">
        <f ca="1">OFFSET(分類!$C$2,RANDBETWEEN(1,COUNTA(部門)),)</f>
        <v>部門3</v>
      </c>
      <c r="F55" s="15" t="str">
        <f ca="1">OFFSET(分類!$D$2,RANDBETWEEN(1,COUNTA(崗位)),)</f>
        <v>指揮員</v>
      </c>
      <c r="G55" s="15" t="str">
        <f ca="1">OFFSET(分類!$H$2,RANDBETWEEN(1,COUNTA(學歷)),)</f>
        <v>大專</v>
      </c>
      <c r="H55" s="15" t="str">
        <f ca="1">OFFSET(分類!$F$2,RANDBETWEEN(1,COUNTA(職稱)),)</f>
        <v>高階工程師</v>
      </c>
      <c r="I55" s="15" t="str">
        <f ca="1">OFFSET(分類!$G$2,RANDBETWEEN(1,COUNTA(政治面貌)),)</f>
        <v>群眾</v>
      </c>
      <c r="J55" s="17">
        <f ca="1" t="shared" si="12"/>
        <v>29000</v>
      </c>
      <c r="K55" s="17">
        <f ca="1" t="shared" si="13"/>
        <v>41355</v>
      </c>
      <c r="L55" s="15">
        <f ca="1" t="shared" si="14"/>
        <v>11240</v>
      </c>
      <c r="M55" s="15"/>
    </row>
    <row r="56" spans="2:13">
      <c r="B56" s="15">
        <v>54</v>
      </c>
      <c r="C56" s="15" t="s">
        <v>66</v>
      </c>
      <c r="D56" s="15" t="str">
        <f ca="1">OFFSET(分類!$B$2,RANDBETWEEN(1,2),)</f>
        <v>男</v>
      </c>
      <c r="E56" s="15" t="str">
        <f ca="1">OFFSET(分類!$C$2,RANDBETWEEN(1,COUNTA(部門)),)</f>
        <v>專案
</v>
      </c>
      <c r="F56" s="15" t="str">
        <f ca="1">OFFSET(分類!$D$2,RANDBETWEEN(1,COUNTA(崗位)),)</f>
        <v>技術員</v>
      </c>
      <c r="G56" s="15" t="str">
        <f ca="1">OFFSET(分類!$H$2,RANDBETWEEN(1,COUNTA(學歷)),)</f>
        <v>初中</v>
      </c>
      <c r="H56" s="15" t="str">
        <f ca="1">OFFSET(分類!$F$2,RANDBETWEEN(1,COUNTA(職稱)),)</f>
        <v>高階工程師</v>
      </c>
      <c r="I56" s="15" t="str">
        <f ca="1">OFFSET(分類!$G$2,RANDBETWEEN(1,COUNTA(政治面貌)),)</f>
        <v>黨員</v>
      </c>
      <c r="J56" s="17">
        <f ca="1" t="shared" ref="J56:J65" si="15">DATE(RANDBETWEEN(1968,2000),RANDBETWEEN(1,12),RANDBETWEEN(1,28))</f>
        <v>36855</v>
      </c>
      <c r="K56" s="17">
        <f ca="1" t="shared" ref="K56:K65" si="16">DATE(RANDBETWEEN(2000,2020),RANDBETWEEN(1,12),RANDBETWEEN(1,28))</f>
        <v>44114</v>
      </c>
      <c r="L56" s="15">
        <f ca="1" t="shared" ref="L56:L65" si="17">RANDBETWEEN(3000,12000)</f>
        <v>8072</v>
      </c>
      <c r="M56" s="15"/>
    </row>
    <row r="57" spans="2:13">
      <c r="B57" s="16">
        <v>55</v>
      </c>
      <c r="C57" s="16" t="s">
        <v>67</v>
      </c>
      <c r="D57" s="16" t="str">
        <f ca="1">OFFSET(分類!$B$2,RANDBETWEEN(1,2),)</f>
        <v>男</v>
      </c>
      <c r="E57" s="16" t="str">
        <f ca="1">OFFSET(分類!$C$2,RANDBETWEEN(1,COUNTA(部門)),)</f>
        <v>專案
</v>
      </c>
      <c r="F57" s="16" t="str">
        <f ca="1">OFFSET(分類!$D$2,RANDBETWEEN(1,COUNTA(崗位)),)</f>
        <v>指揮員</v>
      </c>
      <c r="G57" s="16" t="str">
        <f ca="1">OFFSET(分類!$H$2,RANDBETWEEN(1,COUNTA(學歷)),)</f>
        <v>大專</v>
      </c>
      <c r="H57" s="16" t="str">
        <f ca="1">OFFSET(分類!$F$2,RANDBETWEEN(1,COUNTA(職稱)),)</f>
        <v>工程師</v>
      </c>
      <c r="I57" s="16" t="str">
        <f ca="1">OFFSET(分類!$G$2,RANDBETWEEN(1,COUNTA(政治面貌)),)</f>
        <v>群眾</v>
      </c>
      <c r="J57" s="18">
        <f ca="1" t="shared" si="15"/>
        <v>32137</v>
      </c>
      <c r="K57" s="18">
        <f ca="1" t="shared" si="16"/>
        <v>43329</v>
      </c>
      <c r="L57" s="16">
        <f ca="1" t="shared" si="17"/>
        <v>8874</v>
      </c>
      <c r="M57" s="16"/>
    </row>
    <row r="58" spans="2:13">
      <c r="B58" s="15">
        <v>56</v>
      </c>
      <c r="C58" s="15" t="s">
        <v>68</v>
      </c>
      <c r="D58" s="15" t="str">
        <f ca="1">OFFSET(分類!$B$2,RANDBETWEEN(1,2),)</f>
        <v>男</v>
      </c>
      <c r="E58" s="15" t="str">
        <f ca="1">OFFSET(分類!$C$2,RANDBETWEEN(1,COUNTA(部門)),)</f>
        <v>部門5</v>
      </c>
      <c r="F58" s="15" t="str">
        <f ca="1">OFFSET(分類!$D$2,RANDBETWEEN(1,COUNTA(崗位)),)</f>
        <v>指揮員</v>
      </c>
      <c r="G58" s="15" t="str">
        <f ca="1">OFFSET(分類!$H$2,RANDBETWEEN(1,COUNTA(學歷)),)</f>
        <v>博士</v>
      </c>
      <c r="H58" s="15" t="str">
        <f ca="1">OFFSET(分類!$F$2,RANDBETWEEN(1,COUNTA(職稱)),)</f>
        <v>工程師</v>
      </c>
      <c r="I58" s="15" t="str">
        <f ca="1">OFFSET(分類!$G$2,RANDBETWEEN(1,COUNTA(政治面貌)),)</f>
        <v>黨員</v>
      </c>
      <c r="J58" s="17">
        <f ca="1" t="shared" si="15"/>
        <v>26977</v>
      </c>
      <c r="K58" s="17">
        <f ca="1" t="shared" si="16"/>
        <v>43845</v>
      </c>
      <c r="L58" s="15">
        <f ca="1" t="shared" si="17"/>
        <v>11388</v>
      </c>
      <c r="M58" s="15"/>
    </row>
    <row r="59" spans="2:13">
      <c r="B59" s="16">
        <v>57</v>
      </c>
      <c r="C59" s="16" t="s">
        <v>69</v>
      </c>
      <c r="D59" s="16" t="str">
        <f ca="1">OFFSET(分類!$B$2,RANDBETWEEN(1,2),)</f>
        <v>女</v>
      </c>
      <c r="E59" s="16" t="str">
        <f ca="1">OFFSET(分類!$C$2,RANDBETWEEN(1,COUNTA(部門)),)</f>
        <v>部門2</v>
      </c>
      <c r="F59" s="16" t="str">
        <f ca="1">OFFSET(分類!$D$2,RANDBETWEEN(1,COUNTA(崗位)),)</f>
        <v>點檢員</v>
      </c>
      <c r="G59" s="16" t="str">
        <f ca="1">OFFSET(分類!$H$2,RANDBETWEEN(1,COUNTA(學歷)),)</f>
        <v>初中</v>
      </c>
      <c r="H59" s="16" t="str">
        <f ca="1">OFFSET(分類!$F$2,RANDBETWEEN(1,COUNTA(職稱)),)</f>
        <v>教授級高工</v>
      </c>
      <c r="I59" s="16" t="str">
        <f ca="1">OFFSET(分類!$G$2,RANDBETWEEN(1,COUNTA(政治面貌)),)</f>
        <v>群眾</v>
      </c>
      <c r="J59" s="18">
        <f ca="1" t="shared" si="15"/>
        <v>28042</v>
      </c>
      <c r="K59" s="18">
        <f ca="1" t="shared" si="16"/>
        <v>37057</v>
      </c>
      <c r="L59" s="16">
        <f ca="1" t="shared" si="17"/>
        <v>8628</v>
      </c>
      <c r="M59" s="16"/>
    </row>
    <row r="60" spans="2:13">
      <c r="B60" s="15">
        <v>58</v>
      </c>
      <c r="C60" s="15" t="s">
        <v>70</v>
      </c>
      <c r="D60" s="15" t="str">
        <f ca="1">OFFSET(分類!$B$2,RANDBETWEEN(1,2),)</f>
        <v>女</v>
      </c>
      <c r="E60" s="15" t="str">
        <f ca="1">OFFSET(分類!$C$2,RANDBETWEEN(1,COUNTA(部門)),)</f>
        <v>部門4</v>
      </c>
      <c r="F60" s="15" t="str">
        <f ca="1">OFFSET(分類!$D$2,RANDBETWEEN(1,COUNTA(崗位)),)</f>
        <v>點檢員</v>
      </c>
      <c r="G60" s="15" t="str">
        <f ca="1">OFFSET(分類!$H$2,RANDBETWEEN(1,COUNTA(學歷)),)</f>
        <v>高中</v>
      </c>
      <c r="H60" s="15" t="str">
        <f ca="1">OFFSET(分類!$F$2,RANDBETWEEN(1,COUNTA(職稱)),)</f>
        <v>工程師</v>
      </c>
      <c r="I60" s="15" t="str">
        <f ca="1">OFFSET(分類!$G$2,RANDBETWEEN(1,COUNTA(政治面貌)),)</f>
        <v>黨員</v>
      </c>
      <c r="J60" s="17">
        <f ca="1" t="shared" si="15"/>
        <v>32058</v>
      </c>
      <c r="K60" s="17">
        <f ca="1" t="shared" si="16"/>
        <v>41869</v>
      </c>
      <c r="L60" s="15">
        <f ca="1" t="shared" si="17"/>
        <v>3907</v>
      </c>
      <c r="M60" s="15"/>
    </row>
    <row r="61" spans="2:13">
      <c r="B61" s="16">
        <v>59</v>
      </c>
      <c r="C61" s="16" t="s">
        <v>71</v>
      </c>
      <c r="D61" s="16" t="str">
        <f ca="1">OFFSET(分類!$B$2,RANDBETWEEN(1,2),)</f>
        <v>女</v>
      </c>
      <c r="E61" s="16" t="str">
        <f ca="1">OFFSET(分類!$C$2,RANDBETWEEN(1,COUNTA(部門)),)</f>
        <v>部門3</v>
      </c>
      <c r="F61" s="16" t="str">
        <f ca="1">OFFSET(分類!$D$2,RANDBETWEEN(1,COUNTA(崗位)),)</f>
        <v>點檢員</v>
      </c>
      <c r="G61" s="16" t="str">
        <f ca="1">OFFSET(分類!$H$2,RANDBETWEEN(1,COUNTA(學歷)),)</f>
        <v>碩士</v>
      </c>
      <c r="H61" s="16" t="str">
        <f ca="1">OFFSET(分類!$F$2,RANDBETWEEN(1,COUNTA(職稱)),)</f>
        <v>工程師</v>
      </c>
      <c r="I61" s="16" t="str">
        <f ca="1">OFFSET(分類!$G$2,RANDBETWEEN(1,COUNTA(政治面貌)),)</f>
        <v>群眾</v>
      </c>
      <c r="J61" s="18">
        <f ca="1" t="shared" si="15"/>
        <v>33442</v>
      </c>
      <c r="K61" s="18">
        <f ca="1" t="shared" si="16"/>
        <v>39822</v>
      </c>
      <c r="L61" s="16">
        <f ca="1" t="shared" si="17"/>
        <v>7224</v>
      </c>
      <c r="M61" s="16"/>
    </row>
    <row r="62" spans="2:13">
      <c r="B62" s="15">
        <v>60</v>
      </c>
      <c r="C62" s="15" t="s">
        <v>72</v>
      </c>
      <c r="D62" s="15" t="str">
        <f ca="1">OFFSET(分類!$B$2,RANDBETWEEN(1,2),)</f>
        <v>女</v>
      </c>
      <c r="E62" s="15" t="str">
        <f ca="1">OFFSET(分類!$C$2,RANDBETWEEN(1,COUNTA(部門)),)</f>
        <v>部門2</v>
      </c>
      <c r="F62" s="15" t="str">
        <f ca="1">OFFSET(分類!$D$2,RANDBETWEEN(1,COUNTA(崗位)),)</f>
        <v>報務員</v>
      </c>
      <c r="G62" s="15" t="str">
        <f ca="1">OFFSET(分類!$H$2,RANDBETWEEN(1,COUNTA(學歷)),)</f>
        <v>本科</v>
      </c>
      <c r="H62" s="15" t="str">
        <f ca="1">OFFSET(分類!$F$2,RANDBETWEEN(1,COUNTA(職稱)),)</f>
        <v>教授級高工</v>
      </c>
      <c r="I62" s="15" t="str">
        <f ca="1">OFFSET(分類!$G$2,RANDBETWEEN(1,COUNTA(政治面貌)),)</f>
        <v>黨員</v>
      </c>
      <c r="J62" s="17">
        <f ca="1" t="shared" si="15"/>
        <v>35589</v>
      </c>
      <c r="K62" s="17">
        <f ca="1" t="shared" si="16"/>
        <v>41811</v>
      </c>
      <c r="L62" s="15">
        <f ca="1" t="shared" si="17"/>
        <v>6057</v>
      </c>
      <c r="M62" s="15"/>
    </row>
    <row r="63" spans="2:13">
      <c r="B63" s="16">
        <v>61</v>
      </c>
      <c r="C63" s="16" t="s">
        <v>73</v>
      </c>
      <c r="D63" s="16" t="str">
        <f ca="1">OFFSET(分類!$B$2,RANDBETWEEN(1,2),)</f>
        <v>男</v>
      </c>
      <c r="E63" s="16" t="str">
        <f ca="1">OFFSET(分類!$C$2,RANDBETWEEN(1,COUNTA(部門)),)</f>
        <v>部門3</v>
      </c>
      <c r="F63" s="16" t="str">
        <f ca="1">OFFSET(分類!$D$2,RANDBETWEEN(1,COUNTA(崗位)),)</f>
        <v>操作員</v>
      </c>
      <c r="G63" s="16" t="str">
        <f ca="1">OFFSET(分類!$H$2,RANDBETWEEN(1,COUNTA(學歷)),)</f>
        <v>本科</v>
      </c>
      <c r="H63" s="16" t="str">
        <f ca="1">OFFSET(分類!$F$2,RANDBETWEEN(1,COUNTA(職稱)),)</f>
        <v>工程師</v>
      </c>
      <c r="I63" s="16" t="str">
        <f ca="1">OFFSET(分類!$G$2,RANDBETWEEN(1,COUNTA(政治面貌)),)</f>
        <v>群眾</v>
      </c>
      <c r="J63" s="18">
        <f ca="1" t="shared" si="15"/>
        <v>35516</v>
      </c>
      <c r="K63" s="18">
        <f ca="1" t="shared" si="16"/>
        <v>37948</v>
      </c>
      <c r="L63" s="16">
        <f ca="1" t="shared" si="17"/>
        <v>11175</v>
      </c>
      <c r="M63" s="16"/>
    </row>
    <row r="64" spans="2:13">
      <c r="B64" s="15">
        <v>62</v>
      </c>
      <c r="C64" s="15" t="s">
        <v>74</v>
      </c>
      <c r="D64" s="15" t="str">
        <f ca="1">OFFSET(分類!$B$2,RANDBETWEEN(1,2),)</f>
        <v>男</v>
      </c>
      <c r="E64" s="15" t="str">
        <f ca="1">OFFSET(分類!$C$2,RANDBETWEEN(1,COUNTA(部門)),)</f>
        <v>專案
</v>
      </c>
      <c r="F64" s="15" t="str">
        <f ca="1">OFFSET(分類!$D$2,RANDBETWEEN(1,COUNTA(崗位)),)</f>
        <v>駕駛員</v>
      </c>
      <c r="G64" s="15" t="str">
        <f ca="1">OFFSET(分類!$H$2,RANDBETWEEN(1,COUNTA(學歷)),)</f>
        <v>本科</v>
      </c>
      <c r="H64" s="15" t="str">
        <f ca="1">OFFSET(分類!$F$2,RANDBETWEEN(1,COUNTA(職稱)),)</f>
        <v>工程師</v>
      </c>
      <c r="I64" s="15" t="str">
        <f ca="1">OFFSET(分類!$G$2,RANDBETWEEN(1,COUNTA(政治面貌)),)</f>
        <v>群眾</v>
      </c>
      <c r="J64" s="17">
        <f ca="1" t="shared" si="15"/>
        <v>36848</v>
      </c>
      <c r="K64" s="17">
        <f ca="1" t="shared" si="16"/>
        <v>39555</v>
      </c>
      <c r="L64" s="15">
        <f ca="1" t="shared" si="17"/>
        <v>7032</v>
      </c>
      <c r="M64" s="15"/>
    </row>
    <row r="65" spans="2:13">
      <c r="B65" s="16">
        <v>63</v>
      </c>
      <c r="C65" s="16" t="s">
        <v>75</v>
      </c>
      <c r="D65" s="16" t="str">
        <f ca="1">OFFSET(分類!$B$2,RANDBETWEEN(1,2),)</f>
        <v>男</v>
      </c>
      <c r="E65" s="16" t="str">
        <f ca="1">OFFSET(分類!$C$2,RANDBETWEEN(1,COUNTA(部門)),)</f>
        <v>部門5</v>
      </c>
      <c r="F65" s="16" t="str">
        <f ca="1">OFFSET(分類!$D$2,RANDBETWEEN(1,COUNTA(崗位)),)</f>
        <v>點檢員</v>
      </c>
      <c r="G65" s="16" t="str">
        <f ca="1">OFFSET(分類!$H$2,RANDBETWEEN(1,COUNTA(學歷)),)</f>
        <v>本科</v>
      </c>
      <c r="H65" s="16" t="str">
        <f ca="1">OFFSET(分類!$F$2,RANDBETWEEN(1,COUNTA(職稱)),)</f>
        <v>教授級高工</v>
      </c>
      <c r="I65" s="16" t="str">
        <f ca="1">OFFSET(分類!$G$2,RANDBETWEEN(1,COUNTA(政治面貌)),)</f>
        <v>黨員</v>
      </c>
      <c r="J65" s="18">
        <f ca="1" t="shared" si="15"/>
        <v>26274</v>
      </c>
      <c r="K65" s="18">
        <f ca="1" t="shared" si="16"/>
        <v>37922</v>
      </c>
      <c r="L65" s="16">
        <f ca="1" t="shared" si="17"/>
        <v>9165</v>
      </c>
      <c r="M65" s="16"/>
    </row>
  </sheetData>
  <sheetProtection formatCells="0" insertHyperlinks="0" autoFilter="0"/>
  <mergeCells count="1">
    <mergeCell ref="B1:M1"/>
  </mergeCells>
  <dataValidations count="6">
    <dataValidation type="list" allowBlank="1" showInputMessage="1" showErrorMessage="1" sqref="D$1:D$1048576">
      <formula1>分類!$B$3:$B$4</formula1>
    </dataValidation>
    <dataValidation type="list" allowBlank="1" showInputMessage="1" showErrorMessage="1" sqref="E$1:E$1048576">
      <formula1>部門</formula1>
    </dataValidation>
    <dataValidation type="list" allowBlank="1" showInputMessage="1" showErrorMessage="1" sqref="F$1:F$1048576">
      <formula1>崗位</formula1>
    </dataValidation>
    <dataValidation type="list" allowBlank="1" showInputMessage="1" showErrorMessage="1" sqref="G$1:G$1048576">
      <formula1>學歷</formula1>
    </dataValidation>
    <dataValidation type="list" allowBlank="1" showInputMessage="1" showErrorMessage="1" sqref="H$1:H$1048576">
      <formula1>職稱</formula1>
    </dataValidation>
    <dataValidation type="list" allowBlank="1" showInputMessage="1" showErrorMessage="1" sqref="I$1:I$1048576">
      <formula1>政治面貌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8"/>
  <sheetViews>
    <sheetView topLeftCell="B2" workbookViewId="0">
      <selection activeCell="E42" sqref="E42"/>
    </sheetView>
  </sheetViews>
  <sheetFormatPr defaultColWidth="9.22727272727273" defaultRowHeight="15.6" outlineLevelCol="7"/>
  <sheetData>
    <row r="2" spans="2:8">
      <c r="B2" s="9" t="s">
        <v>3</v>
      </c>
      <c r="C2" s="9">
        <v>1</v>
      </c>
      <c r="D2" s="9" t="s">
        <v>5</v>
      </c>
      <c r="E2" s="9" t="s">
        <v>76</v>
      </c>
      <c r="F2" s="9" t="s">
        <v>7</v>
      </c>
      <c r="G2" s="9" t="s">
        <v>8</v>
      </c>
      <c r="H2" s="9" t="s">
        <v>6</v>
      </c>
    </row>
    <row r="3" ht="30" spans="2:8">
      <c r="B3" s="10" t="s">
        <v>77</v>
      </c>
      <c r="C3" s="11" t="s">
        <v>4</v>
      </c>
      <c r="D3" s="10" t="s">
        <v>78</v>
      </c>
      <c r="E3" s="12" t="s">
        <v>79</v>
      </c>
      <c r="F3" s="10" t="s">
        <v>80</v>
      </c>
      <c r="G3" s="10" t="s">
        <v>81</v>
      </c>
      <c r="H3" s="12" t="s">
        <v>82</v>
      </c>
    </row>
    <row r="4" spans="2:8">
      <c r="B4" s="10" t="s">
        <v>83</v>
      </c>
      <c r="C4" s="10" t="s">
        <v>84</v>
      </c>
      <c r="D4" s="10" t="s">
        <v>85</v>
      </c>
      <c r="E4" s="12" t="s">
        <v>86</v>
      </c>
      <c r="F4" s="10" t="s">
        <v>87</v>
      </c>
      <c r="G4" s="10" t="s">
        <v>88</v>
      </c>
      <c r="H4" s="12" t="s">
        <v>89</v>
      </c>
    </row>
    <row r="5" spans="2:8">
      <c r="B5" s="10"/>
      <c r="C5" s="10" t="s">
        <v>90</v>
      </c>
      <c r="D5" s="10" t="s">
        <v>91</v>
      </c>
      <c r="E5" s="12" t="s">
        <v>92</v>
      </c>
      <c r="F5" s="10" t="s">
        <v>93</v>
      </c>
      <c r="G5" s="10"/>
      <c r="H5" s="12" t="s">
        <v>94</v>
      </c>
    </row>
    <row r="6" spans="2:8">
      <c r="B6" s="10"/>
      <c r="C6" s="10" t="s">
        <v>95</v>
      </c>
      <c r="D6" s="10" t="s">
        <v>96</v>
      </c>
      <c r="E6" s="12" t="s">
        <v>97</v>
      </c>
      <c r="F6" s="10" t="s">
        <v>98</v>
      </c>
      <c r="G6" s="10"/>
      <c r="H6" s="12" t="s">
        <v>99</v>
      </c>
    </row>
    <row r="7" spans="2:8">
      <c r="B7" s="10"/>
      <c r="C7" s="10" t="s">
        <v>100</v>
      </c>
      <c r="D7" s="10" t="s">
        <v>101</v>
      </c>
      <c r="E7" s="12" t="s">
        <v>102</v>
      </c>
      <c r="F7" s="10"/>
      <c r="G7" s="10"/>
      <c r="H7" s="12" t="s">
        <v>103</v>
      </c>
    </row>
    <row r="8" spans="2:8">
      <c r="B8" s="10"/>
      <c r="C8" s="10"/>
      <c r="D8" s="10" t="s">
        <v>104</v>
      </c>
      <c r="E8" s="12" t="s">
        <v>105</v>
      </c>
      <c r="F8" s="10"/>
      <c r="G8" s="10"/>
      <c r="H8" s="12" t="s">
        <v>106</v>
      </c>
    </row>
    <row r="9" spans="2:8">
      <c r="B9" s="10"/>
      <c r="C9" s="10"/>
      <c r="D9" s="10" t="s">
        <v>107</v>
      </c>
      <c r="E9" s="12" t="s">
        <v>108</v>
      </c>
      <c r="F9" s="10"/>
      <c r="G9" s="10"/>
      <c r="H9" s="12" t="s">
        <v>109</v>
      </c>
    </row>
    <row r="10" spans="2:8">
      <c r="B10" s="10"/>
      <c r="C10" s="10"/>
      <c r="D10" s="10"/>
      <c r="E10" s="12" t="s">
        <v>110</v>
      </c>
      <c r="F10" s="10"/>
      <c r="G10" s="10"/>
      <c r="H10" s="10"/>
    </row>
    <row r="11" spans="2:8">
      <c r="B11" s="10"/>
      <c r="C11" s="10"/>
      <c r="D11" s="10"/>
      <c r="E11" s="12" t="s">
        <v>111</v>
      </c>
      <c r="F11" s="10"/>
      <c r="G11" s="10"/>
      <c r="H11" s="10"/>
    </row>
    <row r="12" spans="2:8">
      <c r="B12" s="10"/>
      <c r="C12" s="10"/>
      <c r="D12" s="10"/>
      <c r="E12" s="12" t="s">
        <v>112</v>
      </c>
      <c r="F12" s="10"/>
      <c r="G12" s="10"/>
      <c r="H12" s="10"/>
    </row>
    <row r="13" spans="2:8">
      <c r="B13" s="10"/>
      <c r="C13" s="10"/>
      <c r="D13" s="10"/>
      <c r="E13" s="12" t="s">
        <v>113</v>
      </c>
      <c r="F13" s="10"/>
      <c r="G13" s="10"/>
      <c r="H13" s="10"/>
    </row>
    <row r="14" spans="2:8">
      <c r="B14" s="10"/>
      <c r="C14" s="10"/>
      <c r="D14" s="10"/>
      <c r="E14" s="10" t="s">
        <v>109</v>
      </c>
      <c r="F14" s="10"/>
      <c r="G14" s="10"/>
      <c r="H14" s="10"/>
    </row>
    <row r="15" spans="2:8">
      <c r="B15" s="10"/>
      <c r="C15" s="10"/>
      <c r="D15" s="10"/>
      <c r="E15" s="10"/>
      <c r="F15" s="10"/>
      <c r="G15" s="10"/>
      <c r="H15" s="10"/>
    </row>
    <row r="16" spans="2:8">
      <c r="B16" s="10"/>
      <c r="C16" s="10"/>
      <c r="D16" s="10"/>
      <c r="E16" s="10"/>
      <c r="F16" s="10"/>
      <c r="G16" s="10"/>
      <c r="H16" s="10"/>
    </row>
    <row r="17" spans="2:8">
      <c r="B17" s="10"/>
      <c r="C17" s="10"/>
      <c r="D17" s="10"/>
      <c r="E17" s="10"/>
      <c r="F17" s="10"/>
      <c r="G17" s="10"/>
      <c r="H17" s="10"/>
    </row>
    <row r="18" spans="2:8">
      <c r="B18" s="10"/>
      <c r="C18" s="10"/>
      <c r="D18" s="10"/>
      <c r="E18" s="10"/>
      <c r="F18" s="10"/>
      <c r="G18" s="10"/>
      <c r="H18" s="10"/>
    </row>
  </sheetData>
  <sheetProtection formatCells="0" insertHyperlinks="0" autoFilter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87"/>
  <sheetViews>
    <sheetView tabSelected="1" topLeftCell="B1" workbookViewId="0">
      <selection activeCell="D27" sqref="D27"/>
    </sheetView>
  </sheetViews>
  <sheetFormatPr defaultColWidth="9.22727272727273" defaultRowHeight="15.6"/>
  <cols>
    <col min="3" max="4" width="13.9242424242424"/>
    <col min="5" max="5" width="12.6136363636364"/>
    <col min="14" max="15" width="10"/>
  </cols>
  <sheetData>
    <row r="2" ht="16.2" spans="2:3">
      <c r="B2" s="1" t="s">
        <v>114</v>
      </c>
      <c r="C2" s="1"/>
    </row>
    <row r="3" spans="2:3">
      <c r="B3" s="2" t="s">
        <v>77</v>
      </c>
      <c r="C3" s="2" t="s">
        <v>83</v>
      </c>
    </row>
    <row r="4" spans="2:3">
      <c r="B4" s="3">
        <f ca="1">COUNTIF(基礎資料!$D:$D,B$3)</f>
        <v>28</v>
      </c>
      <c r="C4" s="3">
        <f ca="1">COUNTIF(基礎資料!$D:$D,C$3)</f>
        <v>35</v>
      </c>
    </row>
    <row r="5" spans="2:4">
      <c r="B5" s="4">
        <f ca="1">C4</f>
        <v>35</v>
      </c>
      <c r="C5" s="4">
        <f ca="1">B4</f>
        <v>28</v>
      </c>
      <c r="D5" t="str">
        <f>"總人數："&amp;COUNTA(基礎資料!C:C)-1</f>
        <v>總人數：63</v>
      </c>
    </row>
    <row r="7" ht="16.2" spans="2:5">
      <c r="B7" s="1" t="s">
        <v>115</v>
      </c>
      <c r="C7" s="1"/>
      <c r="D7" s="1"/>
      <c r="E7" s="1"/>
    </row>
    <row r="8" spans="2:5">
      <c r="B8" s="2" t="s">
        <v>1</v>
      </c>
      <c r="C8" s="2" t="s">
        <v>116</v>
      </c>
      <c r="D8" s="2" t="s">
        <v>117</v>
      </c>
      <c r="E8" s="2" t="s">
        <v>118</v>
      </c>
    </row>
    <row r="9" spans="2:5">
      <c r="B9" s="3">
        <f ca="1">IF(C9="","",ROW(A1))</f>
        <v>1</v>
      </c>
      <c r="C9" s="3" t="str">
        <f ca="1">IFERROR(INDEX(部門,ROW(A1)),"")</f>
        <v>專案
</v>
      </c>
      <c r="D9" s="3">
        <f ca="1">IF(C9="","",COUNTIF(基礎資料!$E:$E,C9))</f>
        <v>13</v>
      </c>
      <c r="E9" s="3">
        <f ca="1">IF(C9="","",COUNTIFS(基礎資料!$E:$E,$C9,基礎資料!$I:$I,"黨員"))</f>
        <v>0</v>
      </c>
    </row>
    <row r="10" spans="2:5">
      <c r="B10" s="3">
        <f ca="1">IF(C10="","",ROW(A2))</f>
        <v>2</v>
      </c>
      <c r="C10" s="3" t="str">
        <f ca="1">IFERROR(INDEX(部門,ROW(A2)),"")</f>
        <v>部門2</v>
      </c>
      <c r="D10" s="3">
        <f ca="1">IF(C10="","",COUNTIF(基礎資料!$E:$E,C10))</f>
        <v>13</v>
      </c>
      <c r="E10" s="3">
        <f ca="1">IF(C10="","",COUNTIFS(基礎資料!$E:$E,$C10,基礎資料!$I:$I,"黨員"))</f>
        <v>0</v>
      </c>
    </row>
    <row r="11" spans="2:5">
      <c r="B11" s="3">
        <f ca="1">IF(C11="","",ROW(A3))</f>
        <v>3</v>
      </c>
      <c r="C11" s="3" t="str">
        <f ca="1">IFERROR(INDEX(部門,ROW(A3)),"")</f>
        <v>部門3</v>
      </c>
      <c r="D11" s="3">
        <f ca="1">IF(C11="","",COUNTIF(基礎資料!$E:$E,C11))</f>
        <v>16</v>
      </c>
      <c r="E11" s="3">
        <f ca="1">IF(C11="","",COUNTIFS(基礎資料!$E:$E,$C11,基礎資料!$I:$I,"黨員"))</f>
        <v>0</v>
      </c>
    </row>
    <row r="12" spans="2:5">
      <c r="B12" s="3">
        <f ca="1">IF(C12="","",ROW(A4))</f>
        <v>4</v>
      </c>
      <c r="C12" s="3" t="str">
        <f ca="1">IFERROR(INDEX(部門,ROW(A4)),"")</f>
        <v>部門4</v>
      </c>
      <c r="D12" s="3">
        <f ca="1">IF(C12="","",COUNTIF(基礎資料!$E:$E,C12))</f>
        <v>9</v>
      </c>
      <c r="E12" s="3">
        <f ca="1">IF(C12="","",COUNTIFS(基礎資料!$E:$E,$C12,基礎資料!$I:$I,"黨員"))</f>
        <v>0</v>
      </c>
    </row>
    <row r="13" spans="2:5">
      <c r="B13" s="3">
        <f ca="1" t="shared" ref="B10:B21" si="0">IF(C13="","",ROW(A6))</f>
        <v>6</v>
      </c>
      <c r="C13" s="3" t="str">
        <f ca="1">IFERROR(INDEX(部門,ROW(A5)),"")</f>
        <v>部門5</v>
      </c>
      <c r="D13" s="3">
        <f ca="1">IF(C13="","",COUNTIF(基礎資料!$E:$E,C13))</f>
        <v>13</v>
      </c>
      <c r="E13" s="3">
        <f ca="1">IF(C13="","",COUNTIFS(基礎資料!$E:$E,$C13,基礎資料!$I:$I,"黨員"))</f>
        <v>0</v>
      </c>
    </row>
    <row r="14" spans="2:5">
      <c r="B14" s="3" t="str">
        <f ca="1" t="shared" si="0"/>
        <v/>
      </c>
      <c r="C14" s="3" t="str">
        <f ca="1">IFERROR(INDEX(部門,ROW(A6)),"")</f>
        <v/>
      </c>
      <c r="D14" s="3" t="str">
        <f ca="1">IF(C14="","",COUNTIF(基礎資料!$E:$E,C14))</f>
        <v/>
      </c>
      <c r="E14" s="3" t="str">
        <f ca="1">IF(C14="","",COUNTIFS(基礎資料!$E:$E,$C14,基礎資料!$I:$I,"黨員"))</f>
        <v/>
      </c>
    </row>
    <row r="15" spans="2:5">
      <c r="B15" s="3" t="str">
        <f ca="1" t="shared" si="0"/>
        <v/>
      </c>
      <c r="C15" s="3" t="str">
        <f ca="1">IFERROR(INDEX(部門,ROW(A8)),"")</f>
        <v/>
      </c>
      <c r="D15" s="3" t="str">
        <f ca="1">IF(C15="","",COUNTIF(基礎資料!$E:$E,C15))</f>
        <v/>
      </c>
      <c r="E15" s="3" t="str">
        <f ca="1">IF(C15="","",COUNTIFS(基礎資料!$E:$E,$C15,基礎資料!$I:$I,"黨員"))</f>
        <v/>
      </c>
    </row>
    <row r="16" spans="2:5">
      <c r="B16" s="3" t="str">
        <f ca="1" t="shared" si="0"/>
        <v/>
      </c>
      <c r="C16" s="3" t="str">
        <f ca="1">IFERROR(INDEX(部門,ROW(A9)),"")</f>
        <v/>
      </c>
      <c r="D16" s="3" t="str">
        <f ca="1">IF(C16="","",COUNTIF(基礎資料!$E:$E,C16))</f>
        <v/>
      </c>
      <c r="E16" s="3" t="str">
        <f ca="1">IF(C16="","",COUNTIFS(基礎資料!$E:$E,$C16,基礎資料!$I:$I,"黨員"))</f>
        <v/>
      </c>
    </row>
    <row r="17" spans="2:5">
      <c r="B17" s="3" t="str">
        <f ca="1" t="shared" si="0"/>
        <v/>
      </c>
      <c r="C17" s="3" t="str">
        <f ca="1">IFERROR(INDEX(部門,ROW(A10)),"")</f>
        <v/>
      </c>
      <c r="D17" s="3" t="str">
        <f ca="1">IF(C17="","",COUNTIF(基礎資料!$E:$E,C17))</f>
        <v/>
      </c>
      <c r="E17" s="3" t="str">
        <f ca="1">IF(C17="","",COUNTIFS(基礎資料!$E:$E,$C17,基礎資料!$I:$I,"黨員"))</f>
        <v/>
      </c>
    </row>
    <row r="18" spans="2:5">
      <c r="B18" s="3" t="str">
        <f ca="1" t="shared" si="0"/>
        <v/>
      </c>
      <c r="C18" s="3" t="str">
        <f ca="1">IFERROR(INDEX(部門,ROW(A11)),"")</f>
        <v/>
      </c>
      <c r="D18" s="3" t="str">
        <f ca="1">IF(C18="","",COUNTIF(基礎資料!$E:$E,C18))</f>
        <v/>
      </c>
      <c r="E18" s="3" t="str">
        <f ca="1">IF(C18="","",COUNTIFS(基礎資料!$E:$E,$C18,基礎資料!$I:$I,"黨員"))</f>
        <v/>
      </c>
    </row>
    <row r="19" spans="2:5">
      <c r="B19" s="3" t="str">
        <f ca="1" t="shared" si="0"/>
        <v/>
      </c>
      <c r="C19" s="3" t="str">
        <f ca="1">IFERROR(INDEX(部門,ROW(A12)),"")</f>
        <v/>
      </c>
      <c r="D19" s="3" t="str">
        <f ca="1">IF(C19="","",COUNTIF(基礎資料!$E:$E,C19))</f>
        <v/>
      </c>
      <c r="E19" s="3" t="str">
        <f ca="1">IF(C19="","",COUNTIFS(基礎資料!$E:$E,$C19,基礎資料!$I:$I,"黨員"))</f>
        <v/>
      </c>
    </row>
    <row r="20" spans="2:5">
      <c r="B20" s="3" t="str">
        <f ca="1" t="shared" si="0"/>
        <v/>
      </c>
      <c r="C20" s="3" t="str">
        <f ca="1">IFERROR(INDEX(部門,ROW(A13)),"")</f>
        <v/>
      </c>
      <c r="D20" s="3" t="str">
        <f ca="1">IF(C20="","",COUNTIF(基礎資料!$E:$E,C20))</f>
        <v/>
      </c>
      <c r="E20" s="3" t="str">
        <f ca="1">IF(C20="","",COUNTIFS(基礎資料!$E:$E,$C20,基礎資料!$I:$I,"黨員"))</f>
        <v/>
      </c>
    </row>
    <row r="21" spans="2:4">
      <c r="B21" t="str">
        <f ca="1" t="shared" si="0"/>
        <v/>
      </c>
      <c r="C21" t="str">
        <f ca="1">IFERROR(INDEX(部門,ROW(A14)),"")</f>
        <v/>
      </c>
      <c r="D21" t="str">
        <f ca="1">IF(C21="","",COUNTIF(基礎資料!$E:$E,C21))</f>
        <v/>
      </c>
    </row>
    <row r="22" ht="16.2" spans="2:16">
      <c r="B22" s="1" t="s">
        <v>119</v>
      </c>
      <c r="C22" s="1"/>
      <c r="D22" s="1"/>
      <c r="E22" s="1"/>
      <c r="M22" s="1" t="s">
        <v>10</v>
      </c>
      <c r="N22" s="1"/>
      <c r="O22" s="1"/>
      <c r="P22" s="1"/>
    </row>
    <row r="23" spans="2:16">
      <c r="B23" s="2" t="s">
        <v>120</v>
      </c>
      <c r="C23" s="2" t="s">
        <v>121</v>
      </c>
      <c r="D23" s="2" t="s">
        <v>122</v>
      </c>
      <c r="E23" s="2" t="s">
        <v>117</v>
      </c>
      <c r="M23" s="2" t="s">
        <v>123</v>
      </c>
      <c r="N23" s="2" t="s">
        <v>121</v>
      </c>
      <c r="O23" s="2" t="s">
        <v>122</v>
      </c>
      <c r="P23" s="2" t="s">
        <v>117</v>
      </c>
    </row>
    <row r="24" spans="2:16">
      <c r="B24" s="3" t="s">
        <v>124</v>
      </c>
      <c r="C24" s="5">
        <f ca="1">DATE(YEAR(TODAY())-50,MONTH(TODAY()),DAY(TODAY()))</f>
        <v>26698</v>
      </c>
      <c r="D24" s="5"/>
      <c r="E24" s="3">
        <f ca="1">COUNTIF(基礎資料!J:J,"&lt;="&amp;C24)</f>
        <v>9</v>
      </c>
      <c r="M24" s="3" t="s">
        <v>125</v>
      </c>
      <c r="N24" s="7">
        <f ca="1">DATE(YEAR(TODAY())-3,MONTH(TODAY()),DAY(TODAY()))</f>
        <v>43864</v>
      </c>
      <c r="O24" s="3"/>
      <c r="P24" s="3">
        <f ca="1">COUNTIF(基礎資料!$K:$K,"&gt;="&amp;N24)</f>
        <v>4</v>
      </c>
    </row>
    <row r="25" spans="2:16">
      <c r="B25" s="3" t="s">
        <v>126</v>
      </c>
      <c r="C25" s="5">
        <f ca="1">DATE(YEAR(TODAY())-40,MONTH(TODAY()),DAY(TODAY()))</f>
        <v>30350</v>
      </c>
      <c r="D25" s="5">
        <f ca="1">DATE(YEAR(TODAY())-50,MONTH(TODAY()),DAY(TODAY()))</f>
        <v>26698</v>
      </c>
      <c r="E25" s="3">
        <f ca="1">COUNTIFS(基礎資料!J:J,"&lt;="&amp;C25,基礎資料!J:J,"&gt;"&amp;D25)</f>
        <v>18</v>
      </c>
      <c r="M25" s="3" t="s">
        <v>127</v>
      </c>
      <c r="N25" s="7">
        <f ca="1">DATE(YEAR(TODAY())-5,MONTH(TODAY()),DAY(TODAY()))</f>
        <v>43134</v>
      </c>
      <c r="O25" s="7">
        <f ca="1">DATE(YEAR(TODAY())-3,MONTH(TODAY()),DAY(TODAY()))</f>
        <v>43864</v>
      </c>
      <c r="P25" s="3">
        <f ca="1">COUNTIFS(基礎資料!K:K,"&lt;"&amp;O25,基礎資料!K:K,"&gt;="&amp;N25)</f>
        <v>5</v>
      </c>
    </row>
    <row r="26" spans="2:16">
      <c r="B26" s="3" t="s">
        <v>128</v>
      </c>
      <c r="C26" s="5">
        <f ca="1">DATE(YEAR(TODAY())-30,MONTH(TODAY()),DAY(TODAY()))</f>
        <v>34003</v>
      </c>
      <c r="D26" s="5">
        <f ca="1">DATE(YEAR(TODAY())-40,MONTH(TODAY()),DAY(TODAY()))</f>
        <v>30350</v>
      </c>
      <c r="E26" s="3">
        <f ca="1">COUNTIFS(基礎資料!J:J,"&lt;="&amp;C26,基礎資料!J:J,"&gt;"&amp;D26)</f>
        <v>15</v>
      </c>
      <c r="M26" s="3" t="s">
        <v>129</v>
      </c>
      <c r="N26" s="7">
        <f ca="1">DATE(YEAR(TODAY())-10,MONTH(TODAY()),DAY(TODAY()))</f>
        <v>41308</v>
      </c>
      <c r="O26" s="7">
        <f ca="1">DATE(YEAR(TODAY())-5,MONTH(TODAY()),DAY(TODAY()))</f>
        <v>43134</v>
      </c>
      <c r="P26" s="3">
        <f ca="1">COUNTIFS(基礎資料!K:K,"&lt;"&amp;O26,基礎資料!K:K,"&gt;="&amp;N26)</f>
        <v>16</v>
      </c>
    </row>
    <row r="27" spans="2:16">
      <c r="B27" s="3" t="s">
        <v>130</v>
      </c>
      <c r="C27" s="5">
        <f ca="1">DATE(YEAR(TODAY())-20,MONTH(TODAY()),DAY(TODAY()))</f>
        <v>37655</v>
      </c>
      <c r="D27" s="5">
        <f ca="1">DATE(YEAR(TODAY())-30,MONTH(TODAY()),DAY(TODAY()))</f>
        <v>34003</v>
      </c>
      <c r="E27" s="3">
        <f ca="1">COUNTIFS(基礎資料!J:J,"&lt;="&amp;C27,基礎資料!J:J,"&gt;"&amp;D27)</f>
        <v>21</v>
      </c>
      <c r="M27" s="3" t="s">
        <v>131</v>
      </c>
      <c r="N27" s="3"/>
      <c r="O27" s="7">
        <f ca="1">DATE(YEAR(TODAY())-10,MONTH(TODAY()),DAY(TODAY()))</f>
        <v>41308</v>
      </c>
      <c r="P27" s="3">
        <f ca="1">COUNTIFS(基礎資料!K:K,"&lt;"&amp;O27)</f>
        <v>38</v>
      </c>
    </row>
    <row r="28" spans="2:5">
      <c r="B28" s="3"/>
      <c r="C28" s="3"/>
      <c r="D28" s="3"/>
      <c r="E28" s="3"/>
    </row>
    <row r="29" spans="2:5">
      <c r="B29" s="3"/>
      <c r="C29" s="3"/>
      <c r="D29" s="3"/>
      <c r="E29" s="3"/>
    </row>
    <row r="31" ht="16.2" spans="2:3">
      <c r="B31" s="1" t="s">
        <v>132</v>
      </c>
      <c r="C31" s="1"/>
    </row>
    <row r="32" spans="2:3">
      <c r="B32" s="2" t="s">
        <v>6</v>
      </c>
      <c r="C32" s="2" t="s">
        <v>117</v>
      </c>
    </row>
    <row r="33" spans="2:3">
      <c r="B33" s="3" t="s">
        <v>82</v>
      </c>
      <c r="C33" s="3">
        <f ca="1">COUNTIF(基礎資料!G:G,B33)</f>
        <v>15</v>
      </c>
    </row>
    <row r="34" spans="2:3">
      <c r="B34" s="3" t="s">
        <v>89</v>
      </c>
      <c r="C34" s="3">
        <f ca="1">COUNTIF(基礎資料!G:G,B34)</f>
        <v>10</v>
      </c>
    </row>
    <row r="35" spans="2:3">
      <c r="B35" s="3" t="s">
        <v>94</v>
      </c>
      <c r="C35" s="3">
        <f ca="1">COUNTIF(基礎資料!G:G,B35)</f>
        <v>10</v>
      </c>
    </row>
    <row r="36" spans="2:3">
      <c r="B36" s="3" t="s">
        <v>99</v>
      </c>
      <c r="C36" s="3">
        <f ca="1">COUNTIF(基礎資料!G:G,B36)</f>
        <v>5</v>
      </c>
    </row>
    <row r="37" spans="2:3">
      <c r="B37" s="3" t="s">
        <v>103</v>
      </c>
      <c r="C37" s="3">
        <f ca="1">COUNTIF(基礎資料!G:G,B37)</f>
        <v>10</v>
      </c>
    </row>
    <row r="38" spans="2:3">
      <c r="B38" s="3" t="s">
        <v>106</v>
      </c>
      <c r="C38" s="3">
        <f ca="1">COUNTIF(基礎資料!G:G,B38)</f>
        <v>8</v>
      </c>
    </row>
    <row r="39" spans="2:3">
      <c r="B39" s="3" t="s">
        <v>109</v>
      </c>
      <c r="C39" s="3">
        <f ca="1">COUNTIF(基礎資料!G:G,B39)</f>
        <v>5</v>
      </c>
    </row>
    <row r="41" ht="16.2" spans="2:3">
      <c r="B41" s="1" t="s">
        <v>133</v>
      </c>
      <c r="C41" s="1"/>
    </row>
    <row r="42" spans="2:3">
      <c r="B42" s="2" t="s">
        <v>7</v>
      </c>
      <c r="C42" s="2" t="s">
        <v>117</v>
      </c>
    </row>
    <row r="43" spans="2:3">
      <c r="B43" s="3" t="s">
        <v>80</v>
      </c>
      <c r="C43" s="3">
        <f ca="1">COUNTIF(基礎資料!H:H,B43)</f>
        <v>21</v>
      </c>
    </row>
    <row r="44" spans="2:3">
      <c r="B44" s="3" t="s">
        <v>87</v>
      </c>
      <c r="C44" s="3">
        <f ca="1">COUNTIF(基礎資料!H:H,B44)</f>
        <v>17</v>
      </c>
    </row>
    <row r="45" spans="2:3">
      <c r="B45" s="3" t="s">
        <v>93</v>
      </c>
      <c r="C45" s="3">
        <f ca="1">COUNTIF(基礎資料!H:H,B45)</f>
        <v>11</v>
      </c>
    </row>
    <row r="46" spans="2:3">
      <c r="B46" s="3" t="s">
        <v>98</v>
      </c>
      <c r="C46" s="3">
        <f ca="1">COUNTIF(基礎資料!H:H,B46)</f>
        <v>14</v>
      </c>
    </row>
    <row r="50" spans="2:2">
      <c r="B50" t="s">
        <v>134</v>
      </c>
    </row>
    <row r="51" spans="2:5">
      <c r="B51" s="2" t="s">
        <v>1</v>
      </c>
      <c r="C51" s="2" t="s">
        <v>116</v>
      </c>
      <c r="D51" s="2" t="s">
        <v>117</v>
      </c>
      <c r="E51" s="2" t="s">
        <v>135</v>
      </c>
    </row>
    <row r="52" spans="2:5">
      <c r="B52" s="3">
        <f ca="1" t="shared" ref="B52:B57" si="1">IF(C52="","",ROW(A1))</f>
        <v>1</v>
      </c>
      <c r="C52" s="3" t="str">
        <f ca="1">IFERROR(INDEX(部門,ROW(A1)),"")</f>
        <v>專案
</v>
      </c>
      <c r="D52" s="3">
        <f ca="1">IF(C52="","",SUMIF(基礎資料!E:E,C52,基礎資料!L:L))</f>
        <v>97458</v>
      </c>
      <c r="E52" s="6">
        <f ca="1">IF(C52="","",AVERAGEIF(基礎資料!E:E,C52,基礎資料!L:L))</f>
        <v>8121.5</v>
      </c>
    </row>
    <row r="53" spans="2:5">
      <c r="B53" s="3">
        <f ca="1" t="shared" si="1"/>
        <v>2</v>
      </c>
      <c r="C53" s="3" t="str">
        <f ca="1">IFERROR(INDEX(部門,ROW(A2)),"")</f>
        <v>部門2</v>
      </c>
      <c r="D53" s="3">
        <f ca="1">IF(C53="","",SUMIF(基礎資料!E:E,C53,基礎資料!L:L))</f>
        <v>89622</v>
      </c>
      <c r="E53" s="6">
        <f ca="1">IF(C53="","",AVERAGEIF(基礎資料!E:E,C53,基礎資料!L:L))</f>
        <v>6894</v>
      </c>
    </row>
    <row r="54" spans="2:5">
      <c r="B54" s="3">
        <f ca="1" t="shared" si="1"/>
        <v>3</v>
      </c>
      <c r="C54" s="3" t="str">
        <f ca="1">IFERROR(INDEX(部門,ROW(A3)),"")</f>
        <v>部門3</v>
      </c>
      <c r="D54" s="3">
        <f ca="1">IF(C54="","",SUMIF(基礎資料!E:E,C54,基礎資料!L:L))</f>
        <v>113838</v>
      </c>
      <c r="E54" s="6">
        <f ca="1">IF(C54="","",AVERAGEIF(基礎資料!E:E,C54,基礎資料!L:L))</f>
        <v>7114.875</v>
      </c>
    </row>
    <row r="55" spans="2:5">
      <c r="B55" s="3">
        <f ca="1" t="shared" si="1"/>
        <v>4</v>
      </c>
      <c r="C55" s="3" t="str">
        <f ca="1">IFERROR(INDEX(部門,ROW(A4)),"")</f>
        <v>部門4</v>
      </c>
      <c r="D55" s="3">
        <f ca="1">IF(C55="","",SUMIF(基礎資料!E:E,C55,基礎資料!L:L))</f>
        <v>68382</v>
      </c>
      <c r="E55" s="6">
        <f ca="1">IF(C55="","",AVERAGEIF(基礎資料!E:E,C55,基礎資料!L:L))</f>
        <v>7598</v>
      </c>
    </row>
    <row r="56" spans="2:5">
      <c r="B56" s="3">
        <f ca="1" t="shared" si="1"/>
        <v>5</v>
      </c>
      <c r="C56" s="3" t="str">
        <f ca="1">IFERROR(INDEX(部門,ROW(A5)),"")</f>
        <v>部門5</v>
      </c>
      <c r="D56" s="3">
        <f ca="1">IF(C56="","",SUMIF(基礎資料!E:E,C56,基礎資料!L:L))</f>
        <v>82766</v>
      </c>
      <c r="E56" s="6">
        <f ca="1">IF(C56="","",AVERAGEIF(基礎資料!E:E,C56,基礎資料!L:L))</f>
        <v>6366.61538461538</v>
      </c>
    </row>
    <row r="57" spans="2:5">
      <c r="B57" s="3" t="str">
        <f ca="1" t="shared" si="1"/>
        <v/>
      </c>
      <c r="C57" s="3" t="str">
        <f ca="1">IFERROR(INDEX(部門,ROW(A6)),"")</f>
        <v/>
      </c>
      <c r="D57" s="3" t="str">
        <f ca="1">IF(C57="","",SUMIF(基礎資料!E:E,C57,基礎資料!L:L))</f>
        <v/>
      </c>
      <c r="E57" s="6" t="str">
        <f ca="1">IF(C57="","",AVERAGEIF(基礎資料!E:E,C57,基礎資料!L:L))</f>
        <v/>
      </c>
    </row>
    <row r="58" spans="2:5">
      <c r="B58" s="3" t="str">
        <f ca="1" t="shared" ref="B53:B63" si="2">IF(C58="","",ROW(A8))</f>
        <v/>
      </c>
      <c r="C58" s="3" t="str">
        <f ca="1">IFERROR(INDEX(部門,ROW(A8)),"")</f>
        <v/>
      </c>
      <c r="D58" s="3" t="str">
        <f ca="1">IF(C58="","",SUMIF(基礎資料!E:E,C58,基礎資料!L:L))</f>
        <v/>
      </c>
      <c r="E58" s="6" t="str">
        <f ca="1">IF(C58="","",AVERAGEIF(基礎資料!E:E,C58,基礎資料!L:L))</f>
        <v/>
      </c>
    </row>
    <row r="59" spans="2:5">
      <c r="B59" s="3" t="str">
        <f ca="1" t="shared" si="2"/>
        <v/>
      </c>
      <c r="C59" s="3" t="str">
        <f ca="1">IFERROR(INDEX(部門,ROW(A9)),"")</f>
        <v/>
      </c>
      <c r="D59" s="3" t="str">
        <f ca="1">IF(C59="","",SUMIF(基礎資料!E:E,C59,基礎資料!L:L))</f>
        <v/>
      </c>
      <c r="E59" s="6" t="str">
        <f ca="1">IF(C59="","",AVERAGEIF(基礎資料!E:E,C59,基礎資料!L:L))</f>
        <v/>
      </c>
    </row>
    <row r="60" spans="2:5">
      <c r="B60" s="3" t="str">
        <f ca="1" t="shared" si="2"/>
        <v/>
      </c>
      <c r="C60" s="3" t="str">
        <f ca="1">IFERROR(INDEX(部門,ROW(A10)),"")</f>
        <v/>
      </c>
      <c r="D60" s="3" t="str">
        <f ca="1">IF(C60="","",SUMIF(基礎資料!E:E,C60,基礎資料!L:L))</f>
        <v/>
      </c>
      <c r="E60" s="6" t="str">
        <f ca="1">IF(C60="","",AVERAGEIF(基礎資料!E:E,C60,基礎資料!L:L))</f>
        <v/>
      </c>
    </row>
    <row r="61" spans="2:5">
      <c r="B61" s="3" t="str">
        <f ca="1" t="shared" si="2"/>
        <v/>
      </c>
      <c r="C61" s="3" t="str">
        <f ca="1">IFERROR(INDEX(部門,ROW(A11)),"")</f>
        <v/>
      </c>
      <c r="D61" s="3" t="str">
        <f ca="1">IF(C61="","",SUMIF(基礎資料!E:E,C61,基礎資料!L:L))</f>
        <v/>
      </c>
      <c r="E61" s="6" t="str">
        <f ca="1">IF(C61="","",AVERAGEIF(基礎資料!E:E,C61,基礎資料!L:L))</f>
        <v/>
      </c>
    </row>
    <row r="62" spans="2:5">
      <c r="B62" s="3" t="str">
        <f ca="1" t="shared" si="2"/>
        <v/>
      </c>
      <c r="C62" s="3" t="str">
        <f ca="1">IFERROR(INDEX(部門,ROW(A12)),"")</f>
        <v/>
      </c>
      <c r="D62" s="3" t="str">
        <f ca="1">IF(C62="","",SUMIF(基礎資料!E:E,C62,基礎資料!L:L))</f>
        <v/>
      </c>
      <c r="E62" s="6" t="str">
        <f ca="1">IF(C62="","",AVERAGEIF(基礎資料!E:E,C62,基礎資料!L:L))</f>
        <v/>
      </c>
    </row>
    <row r="63" spans="2:5">
      <c r="B63" s="3" t="str">
        <f ca="1" t="shared" si="2"/>
        <v/>
      </c>
      <c r="C63" s="3" t="str">
        <f ca="1">IFERROR(INDEX(部門,ROW(A13)),"")</f>
        <v/>
      </c>
      <c r="D63" s="3" t="str">
        <f ca="1">IF(C63="","",SUMIF(基礎資料!E:E,C63,基礎資料!L:L))</f>
        <v/>
      </c>
      <c r="E63" s="6" t="str">
        <f ca="1">IF(C63="","",AVERAGEIF(基礎資料!E:E,C63,基礎資料!L:L))</f>
        <v/>
      </c>
    </row>
    <row r="66" spans="2:2">
      <c r="B66" t="str">
        <f>"員工薪酬排名"&amp;B68&amp;"—"&amp;B82&amp;"名"</f>
        <v>員工薪酬排名1—15名</v>
      </c>
    </row>
    <row r="67" spans="2:5">
      <c r="B67" t="s">
        <v>136</v>
      </c>
      <c r="C67" t="s">
        <v>11</v>
      </c>
      <c r="E67" t="s">
        <v>135</v>
      </c>
    </row>
    <row r="68" spans="2:5">
      <c r="B68">
        <f>(看板!$H$34-1)*15+ROW(A1)</f>
        <v>1</v>
      </c>
      <c r="C68">
        <f ca="1">LARGE(基礎資料!L:L,B68)</f>
        <v>11840</v>
      </c>
      <c r="D68" t="str">
        <f ca="1">INDEX(基礎資料!C:C,MATCH(C68,基礎資料!L:L,0))</f>
        <v>姓名24</v>
      </c>
      <c r="E68" s="8">
        <f ca="1">AVERAGE(基礎資料!L:L)</f>
        <v>7175.65079365079</v>
      </c>
    </row>
    <row r="69" spans="2:5">
      <c r="B69">
        <f>(看板!$H$34-1)*15+ROW(A2)</f>
        <v>2</v>
      </c>
      <c r="C69">
        <f ca="1">LARGE(基礎資料!L:L,B69)</f>
        <v>11627</v>
      </c>
      <c r="D69" t="str">
        <f ca="1">INDEX(基礎資料!C:C,MATCH(C69,基礎資料!L:L,0))</f>
        <v>姓名52</v>
      </c>
      <c r="E69" s="8">
        <f ca="1">AVERAGE(基礎資料!L:L)</f>
        <v>7175.65079365079</v>
      </c>
    </row>
    <row r="70" spans="2:5">
      <c r="B70">
        <f>(看板!$H$34-1)*15+ROW(A3)</f>
        <v>3</v>
      </c>
      <c r="C70">
        <f ca="1">LARGE(基礎資料!L:L,B70)</f>
        <v>11557</v>
      </c>
      <c r="D70" t="str">
        <f ca="1">INDEX(基礎資料!C:C,MATCH(C70,基礎資料!L:L,0))</f>
        <v>姓名39</v>
      </c>
      <c r="E70" s="8">
        <f ca="1">AVERAGE(基礎資料!L:L)</f>
        <v>7175.65079365079</v>
      </c>
    </row>
    <row r="71" spans="2:5">
      <c r="B71">
        <f>(看板!$H$34-1)*15+ROW(A4)</f>
        <v>4</v>
      </c>
      <c r="C71">
        <f ca="1">LARGE(基礎資料!L:L,B71)</f>
        <v>11485</v>
      </c>
      <c r="D71" t="str">
        <f ca="1">INDEX(基礎資料!C:C,MATCH(C71,基礎資料!L:L,0))</f>
        <v>姓名15</v>
      </c>
      <c r="E71" s="8">
        <f ca="1">AVERAGE(基礎資料!L:L)</f>
        <v>7175.65079365079</v>
      </c>
    </row>
    <row r="72" spans="2:5">
      <c r="B72">
        <f>(看板!$H$34-1)*15+ROW(A5)</f>
        <v>5</v>
      </c>
      <c r="C72">
        <f ca="1">LARGE(基礎資料!L:L,B72)</f>
        <v>11388</v>
      </c>
      <c r="D72" t="str">
        <f ca="1">INDEX(基礎資料!C:C,MATCH(C72,基礎資料!L:L,0))</f>
        <v>姓名56</v>
      </c>
      <c r="E72" s="8">
        <f ca="1">AVERAGE(基礎資料!L:L)</f>
        <v>7175.65079365079</v>
      </c>
    </row>
    <row r="73" spans="2:5">
      <c r="B73">
        <f>(看板!$H$34-1)*15+ROW(A6)</f>
        <v>6</v>
      </c>
      <c r="C73">
        <f ca="1">LARGE(基礎資料!L:L,B73)</f>
        <v>11384</v>
      </c>
      <c r="D73" t="str">
        <f ca="1">INDEX(基礎資料!C:C,MATCH(C73,基礎資料!L:L,0))</f>
        <v>姓名12</v>
      </c>
      <c r="E73" s="8">
        <f ca="1">AVERAGE(基礎資料!L:L)</f>
        <v>7175.65079365079</v>
      </c>
    </row>
    <row r="74" spans="2:5">
      <c r="B74">
        <f>(看板!$H$34-1)*15+ROW(A7)</f>
        <v>7</v>
      </c>
      <c r="C74">
        <f ca="1">LARGE(基礎資料!L:L,B74)</f>
        <v>11366</v>
      </c>
      <c r="D74" t="str">
        <f ca="1">INDEX(基礎資料!C:C,MATCH(C74,基礎資料!L:L,0))</f>
        <v>姓名49</v>
      </c>
      <c r="E74" s="8">
        <f ca="1">AVERAGE(基礎資料!L:L)</f>
        <v>7175.65079365079</v>
      </c>
    </row>
    <row r="75" spans="2:5">
      <c r="B75">
        <f>(看板!$H$34-1)*15+ROW(A8)</f>
        <v>8</v>
      </c>
      <c r="C75">
        <f ca="1">LARGE(基礎資料!L:L,B75)</f>
        <v>11240</v>
      </c>
      <c r="D75" t="str">
        <f ca="1">INDEX(基礎資料!C:C,MATCH(C75,基礎資料!L:L,0))</f>
        <v>姓名53</v>
      </c>
      <c r="E75" s="8">
        <f ca="1">AVERAGE(基礎資料!L:L)</f>
        <v>7175.65079365079</v>
      </c>
    </row>
    <row r="76" spans="2:5">
      <c r="B76">
        <f>(看板!$H$34-1)*15+ROW(A9)</f>
        <v>9</v>
      </c>
      <c r="C76">
        <f ca="1">LARGE(基礎資料!L:L,B76)</f>
        <v>11175</v>
      </c>
      <c r="D76" t="str">
        <f ca="1">INDEX(基礎資料!C:C,MATCH(C76,基礎資料!L:L,0))</f>
        <v>姓名61</v>
      </c>
      <c r="E76" s="8">
        <f ca="1">AVERAGE(基礎資料!L:L)</f>
        <v>7175.65079365079</v>
      </c>
    </row>
    <row r="77" spans="2:5">
      <c r="B77">
        <f>(看板!$H$34-1)*15+ROW(A10)</f>
        <v>10</v>
      </c>
      <c r="C77">
        <f ca="1">LARGE(基礎資料!L:L,B77)</f>
        <v>10941</v>
      </c>
      <c r="D77" t="str">
        <f ca="1">INDEX(基礎資料!C:C,MATCH(C77,基礎資料!L:L,0))</f>
        <v>姓名37</v>
      </c>
      <c r="E77" s="8">
        <f ca="1">AVERAGE(基礎資料!L:L)</f>
        <v>7175.65079365079</v>
      </c>
    </row>
    <row r="78" spans="2:5">
      <c r="B78">
        <f>(看板!$H$34-1)*15+ROW(A11)</f>
        <v>11</v>
      </c>
      <c r="C78">
        <f ca="1">LARGE(基礎資料!L:L,B78)</f>
        <v>10692</v>
      </c>
      <c r="D78" t="str">
        <f ca="1">INDEX(基礎資料!C:C,MATCH(C78,基礎資料!L:L,0))</f>
        <v>姓名36</v>
      </c>
      <c r="E78" s="8">
        <f ca="1">AVERAGE(基礎資料!L:L)</f>
        <v>7175.65079365079</v>
      </c>
    </row>
    <row r="79" spans="2:5">
      <c r="B79">
        <f>(看板!$H$34-1)*15+ROW(A12)</f>
        <v>12</v>
      </c>
      <c r="C79">
        <f ca="1">LARGE(基礎資料!L:L,B79)</f>
        <v>10096</v>
      </c>
      <c r="D79" t="str">
        <f ca="1">INDEX(基礎資料!C:C,MATCH(C79,基礎資料!L:L,0))</f>
        <v>姓名22</v>
      </c>
      <c r="E79" s="8">
        <f ca="1">AVERAGE(基礎資料!L:L)</f>
        <v>7175.65079365079</v>
      </c>
    </row>
    <row r="80" spans="2:5">
      <c r="B80">
        <f>(看板!$H$34-1)*15+ROW(A13)</f>
        <v>13</v>
      </c>
      <c r="C80">
        <f ca="1">LARGE(基礎資料!L:L,B80)</f>
        <v>9912</v>
      </c>
      <c r="D80" t="str">
        <f ca="1">INDEX(基礎資料!C:C,MATCH(C80,基礎資料!L:L,0))</f>
        <v>姓名9</v>
      </c>
      <c r="E80" s="8">
        <f ca="1">AVERAGE(基礎資料!L:L)</f>
        <v>7175.65079365079</v>
      </c>
    </row>
    <row r="81" spans="2:5">
      <c r="B81">
        <f>(看板!$H$34-1)*15+ROW(A14)</f>
        <v>14</v>
      </c>
      <c r="C81">
        <f ca="1">LARGE(基礎資料!L:L,B81)</f>
        <v>9871</v>
      </c>
      <c r="D81" t="str">
        <f ca="1">INDEX(基礎資料!C:C,MATCH(C81,基礎資料!L:L,0))</f>
        <v>姓名29</v>
      </c>
      <c r="E81" s="8">
        <f ca="1">AVERAGE(基礎資料!L:L)</f>
        <v>7175.65079365079</v>
      </c>
    </row>
    <row r="82" spans="2:5">
      <c r="B82">
        <f>(看板!$H$34-1)*15+ROW(A15)</f>
        <v>15</v>
      </c>
      <c r="C82">
        <f ca="1">LARGE(基礎資料!L:L,B82)</f>
        <v>9749</v>
      </c>
      <c r="D82" t="str">
        <f ca="1">INDEX(基礎資料!C:C,MATCH(C82,基礎資料!L:L,0))</f>
        <v>姓名34</v>
      </c>
      <c r="E82" s="8">
        <f ca="1">AVERAGE(基礎資料!L:L)</f>
        <v>7175.65079365079</v>
      </c>
    </row>
    <row r="83" spans="5:5">
      <c r="E83" s="8"/>
    </row>
    <row r="84" spans="5:5">
      <c r="E84" s="8"/>
    </row>
    <row r="85" spans="5:5">
      <c r="E85" s="8"/>
    </row>
    <row r="86" spans="5:5">
      <c r="E86" s="8"/>
    </row>
    <row r="87" spans="5:5">
      <c r="E87" s="8"/>
    </row>
  </sheetData>
  <sheetProtection formatCells="0" insertHyperlinks="0" autoFilter="0"/>
  <mergeCells count="6">
    <mergeCell ref="B2:C2"/>
    <mergeCell ref="B7:E7"/>
    <mergeCell ref="B22:E22"/>
    <mergeCell ref="M22:P22"/>
    <mergeCell ref="B31:C31"/>
    <mergeCell ref="B41:C41"/>
  </mergeCell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2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4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看板</vt:lpstr>
      <vt:lpstr>基礎資料</vt:lpstr>
      <vt:lpstr>分類</vt:lpstr>
      <vt:lpstr>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2021-06-25T22:04:00Z</dcterms:created>
  <dcterms:modified xsi:type="dcterms:W3CDTF">2023-02-03T02:48:20Z</dcterms:modified>
</cp:coreProperties>
</file>