
<file path=[Content_Types].xml><?xml version="1.0" encoding="utf-8"?>
<Types xmlns="http://schemas.openxmlformats.org/package/2006/content-types"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drawingml.chart+xml" PartName="/xl/charts/chart1.xml"/>
  <Override ContentType="application/vnd.openxmlformats-officedocument.drawingml.chart+xml" PartName="/xl/charts/chart2.xml"/>
  <Override ContentType="application/vnd.openxmlformats-officedocument.drawingml.chart+xml" PartName="/xl/charts/chart3.xml"/>
  <Override ContentType="application/vnd.ms-office.chartcolorstyle+xml" PartName="/xl/charts/colors1.xml"/>
  <Override ContentType="application/vnd.ms-office.chartcolorstyle+xml" PartName="/xl/charts/colors2.xml"/>
  <Override ContentType="application/vnd.ms-office.chartcolorstyle+xml" PartName="/xl/charts/colors3.xml"/>
  <Override ContentType="application/vnd.ms-office.chartstyle+xml" PartName="/xl/charts/style1.xml"/>
  <Override ContentType="application/vnd.ms-office.chartstyle+xml" PartName="/xl/charts/style2.xml"/>
  <Override ContentType="application/vnd.ms-office.chartstyle+xml" PartName="/xl/charts/style3.xml"/>
  <Override ContentType="application/vnd.openxmlformats-officedocument.drawing+xml" PartName="/xl/drawings/drawing1.xml"/>
  <Override ContentType="image/svg+xml" PartName="/xl/media/image1.svg"/>
  <Override ContentType="image/svg+xml" PartName="/xl/media/image2.svg"/>
  <Override ContentType="image/svg+xml" PartName="/xl/media/image3.svg"/>
  <Override ContentType="image/svg+xml" PartName="/xl/media/image4.svg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<sst xmlns="http://schemas.openxmlformats.org/spreadsheetml/2006/main" count="120" uniqueCount="38">
  <si>
    <t>期初金額</t>
  </si>
  <si>
    <t>收入金額</t>
  </si>
  <si>
    <t>支出金額</t>
  </si>
  <si>
    <t>結餘金額</t>
  </si>
  <si>
    <t>月份</t>
  </si>
  <si>
    <t>1月</t>
  </si>
  <si>
    <t>2月</t>
  </si>
  <si>
    <t>3月</t>
  </si>
  <si>
    <t>4月</t>
  </si>
  <si>
    <t>5月</t>
  </si>
  <si>
    <t>6月</t>
  </si>
  <si>
    <t>7月</t>
  </si>
  <si>
    <t>8月</t>
  </si>
  <si>
    <t>9月</t>
  </si>
  <si>
    <t>收入金額▼</t>
  </si>
  <si>
    <t>支出金額▼</t>
  </si>
  <si>
    <t>10月</t>
  </si>
  <si>
    <t>微信</t>
  </si>
  <si>
    <t>11月</t>
  </si>
  <si>
    <t>12月</t>
  </si>
  <si>
    <t>支付寶</t>
  </si>
  <si>
    <t>合計</t>
  </si>
  <si>
    <t>現金</t>
  </si>
  <si>
    <t>季度</t>
  </si>
  <si>
    <t>第一季度</t>
  </si>
  <si>
    <t>中國銀行</t>
  </si>
  <si>
    <t>第二季度</t>
  </si>
  <si>
    <t>第三季度</t>
  </si>
  <si>
    <t>其他</t>
  </si>
  <si>
    <t>第四季度</t>
  </si>
  <si>
    <t>收入支出明細表</t>
  </si>
  <si>
    <t>日期</t>
  </si>
  <si>
    <t>摘要</t>
  </si>
  <si>
    <t>對方單位</t>
  </si>
  <si>
    <t>收入賬戶</t>
  </si>
  <si>
    <t>備註</t>
  </si>
  <si>
    <t>支出賬戶</t>
  </si>
  <si>
    <t>******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</si>
</sst>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33">
    <font>
      <sz val="11"/>
      <color theme="1"/>
      <name val="宋体"/>
      <charset val="134"/>
      <scheme val="minor"/>
    </font>
    <font>
      <sz val="12"/>
      <color theme="1"/>
      <name val="微软雅黑"/>
      <charset val="134"/>
    </font>
    <font>
      <b/>
      <sz val="22"/>
      <color theme="1" tint="0.149998474074526"/>
      <name val="微软雅黑"/>
      <charset val="134"/>
    </font>
    <font>
      <b/>
      <sz val="12"/>
      <color theme="0"/>
      <name val="微软雅黑"/>
      <charset val="134"/>
    </font>
    <font>
      <b/>
      <sz val="12"/>
      <color theme="1" tint="0.249977111117893"/>
      <name val="微软雅黑"/>
      <charset val="134"/>
    </font>
    <font>
      <sz val="14"/>
      <color rgb="FF3F3F3F"/>
      <name val="汉仪润圆-65简"/>
      <charset val="134"/>
    </font>
    <font>
      <b/>
      <sz val="22"/>
      <color rgb="FF884AF3"/>
      <name val="汉仪润圆-65简"/>
      <charset val="134"/>
    </font>
    <font>
      <b/>
      <sz val="14"/>
      <color theme="0"/>
      <name val="微软雅黑"/>
      <charset val="134"/>
    </font>
    <font>
      <sz val="12"/>
      <color theme="0"/>
      <name val="微软雅黑"/>
      <charset val="134"/>
    </font>
    <font>
      <b/>
      <sz val="14"/>
      <color rgb="FF884AF3"/>
      <name val="汉仪润圆-65简"/>
      <charset val="134"/>
    </font>
    <font>
      <b/>
      <sz val="12"/>
      <color rgb="FF884AF3"/>
      <name val="汉仪润圆-65简"/>
      <charset val="134"/>
    </font>
    <font>
      <b/>
      <sz val="14"/>
      <color rgb="FF8777BD"/>
      <name val="汉仪润圆-65简"/>
      <charset val="134"/>
    </font>
    <font>
      <b/>
      <sz val="12"/>
      <color rgb="FF8777BD"/>
      <name val="汉仪润圆-65简"/>
      <charset val="134"/>
    </font>
    <font>
      <sz val="12"/>
      <color theme="1" tint="0.249977111117893"/>
      <name val="微软雅黑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884AF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149998474074526"/>
      </left>
      <right style="thin">
        <color theme="0" tint="-0.149998474074526"/>
      </right>
      <top style="thin">
        <color theme="0" tint="-0.149998474074526"/>
      </top>
      <bottom style="thin">
        <color theme="0" tint="-0.149998474074526"/>
      </bottom>
      <diagonal/>
    </border>
    <border>
      <left style="thin">
        <color theme="0" tint="-0.149998474074526"/>
      </left>
      <right style="thin">
        <color theme="0" tint="-0.149998474074526"/>
      </right>
      <top/>
      <bottom style="thin">
        <color theme="0" tint="-0.149998474074526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7" fillId="7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0" fillId="18" borderId="11" applyNumberFormat="0" applyFont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22" fillId="12" borderId="8" applyNumberFormat="0" applyAlignment="0" applyProtection="0">
      <alignment vertical="center"/>
    </xf>
    <xf numFmtId="0" fontId="31" fillId="12" borderId="6" applyNumberFormat="0" applyAlignment="0" applyProtection="0">
      <alignment vertical="center"/>
    </xf>
    <xf numFmtId="0" fontId="30" fillId="19" borderId="12" applyNumberFormat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43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14" fontId="1" fillId="0" borderId="2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43" fontId="1" fillId="0" borderId="2" xfId="0" applyNumberFormat="1" applyFont="1" applyFill="1" applyBorder="1" applyAlignment="1">
      <alignment horizontal="center" vertical="center"/>
    </xf>
    <xf numFmtId="14" fontId="1" fillId="0" borderId="3" xfId="0" applyNumberFormat="1" applyFont="1" applyFill="1" applyBorder="1" applyAlignment="1">
      <alignment horizontal="center" vertical="center"/>
    </xf>
    <xf numFmtId="43" fontId="1" fillId="0" borderId="3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4" fontId="6" fillId="0" borderId="0" xfId="0" applyNumberFormat="1" applyFont="1" applyFill="1" applyAlignment="1">
      <alignment horizontal="left" vertical="center"/>
    </xf>
    <xf numFmtId="0" fontId="7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8" fillId="0" borderId="0" xfId="0" applyFont="1" applyFill="1" applyAlignment="1">
      <alignment horizontal="center" vertical="center"/>
    </xf>
    <xf numFmtId="4" fontId="6" fillId="0" borderId="0" xfId="0" applyNumberFormat="1" applyFont="1" applyFill="1" applyAlignment="1">
      <alignment horizontal="center" vertical="center"/>
    </xf>
    <xf numFmtId="0" fontId="7" fillId="0" borderId="0" xfId="0" applyFont="1" applyFill="1" applyAlignment="1">
      <alignment vertical="center"/>
    </xf>
    <xf numFmtId="4" fontId="9" fillId="0" borderId="0" xfId="0" applyNumberFormat="1" applyFont="1" applyFill="1" applyAlignment="1">
      <alignment horizontal="center" vertical="center"/>
    </xf>
    <xf numFmtId="10" fontId="10" fillId="0" borderId="0" xfId="11" applyNumberFormat="1" applyFont="1" applyFill="1" applyAlignment="1">
      <alignment horizontal="center" vertical="center"/>
    </xf>
    <xf numFmtId="4" fontId="11" fillId="0" borderId="0" xfId="0" applyNumberFormat="1" applyFont="1" applyFill="1" applyAlignment="1">
      <alignment horizontal="center" vertical="center"/>
    </xf>
    <xf numFmtId="10" fontId="12" fillId="0" borderId="0" xfId="11" applyNumberFormat="1" applyFont="1" applyFill="1" applyAlignment="1">
      <alignment horizontal="center" vertical="center"/>
    </xf>
    <xf numFmtId="10" fontId="1" fillId="0" borderId="0" xfId="11" applyNumberFormat="1" applyFont="1" applyFill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43" fontId="8" fillId="2" borderId="4" xfId="0" applyNumberFormat="1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center" vertical="center"/>
    </xf>
    <xf numFmtId="43" fontId="13" fillId="0" borderId="5" xfId="0" applyNumberFormat="1" applyFont="1" applyFill="1" applyBorder="1" applyAlignment="1">
      <alignment horizontal="center" vertical="center"/>
    </xf>
    <xf numFmtId="43" fontId="8" fillId="0" borderId="0" xfId="0" applyNumberFormat="1" applyFont="1" applyFill="1" applyAlignment="1">
      <alignment horizontal="center" vertical="center"/>
    </xf>
    <xf numFmtId="0" fontId="13" fillId="0" borderId="4" xfId="0" applyFont="1" applyFill="1" applyBorder="1" applyAlignment="1">
      <alignment horizontal="center" vertical="center"/>
    </xf>
    <xf numFmtId="43" fontId="13" fillId="0" borderId="4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3F3F3F"/>
      <color rgb="006D58EA"/>
      <color rgb="00351AD6"/>
      <color rgb="008D7DEF"/>
      <color rgb="00BBB3F6"/>
      <color rgb="00A699CE"/>
      <color rgb="00C5BDDF"/>
      <color rgb="00DAD4EA"/>
      <color rgb="008777BD"/>
      <color rgb="00884AF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4" Type="http://schemas.microsoft.com/office/2011/relationships/chartColorStyle" Target="colors1.xml"/><Relationship Id="rId3" Type="http://schemas.microsoft.com/office/2011/relationships/chartStyle" Target="style1.xm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Sheet1!$T$3</c:f>
              <c:strCache>
                <c:ptCount val="1"/>
                <c:pt idx="0">
                  <c:v>收入金額</c:v>
                </c:pt>
              </c:strCache>
            </c:strRef>
          </c:tx>
          <c:spPr>
            <a:blipFill>
              <a:blip xmlns:r="http://schemas.openxmlformats.org/officeDocument/2006/relationships" r:embed="rId1"/>
              <a:stretch>
                <a:fillRect/>
              </a:stretch>
            </a:blip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Sheet1!$S$4:$S$15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Sheet1!$T$4:$T$15</c:f>
              <c:numCache>
                <c:formatCode>_ * #,##0.00_ ;_ * \-#,##0.00_ ;_ * "-"??_ ;_ @_ </c:formatCode>
                <c:ptCount val="12"/>
                <c:pt idx="0">
                  <c:v>2500</c:v>
                </c:pt>
                <c:pt idx="1">
                  <c:v>1400</c:v>
                </c:pt>
                <c:pt idx="2">
                  <c:v>2300</c:v>
                </c:pt>
                <c:pt idx="3">
                  <c:v>1700</c:v>
                </c:pt>
                <c:pt idx="4">
                  <c:v>1500</c:v>
                </c:pt>
                <c:pt idx="5">
                  <c:v>2100</c:v>
                </c:pt>
                <c:pt idx="6">
                  <c:v>1500</c:v>
                </c:pt>
                <c:pt idx="7">
                  <c:v>2100</c:v>
                </c:pt>
                <c:pt idx="8">
                  <c:v>1600</c:v>
                </c:pt>
                <c:pt idx="9">
                  <c:v>1500</c:v>
                </c:pt>
                <c:pt idx="10">
                  <c:v>2100</c:v>
                </c:pt>
                <c:pt idx="11">
                  <c:v>2500</c:v>
                </c:pt>
              </c:numCache>
            </c:numRef>
          </c:val>
        </c:ser>
        <c:ser>
          <c:idx val="1"/>
          <c:order val="1"/>
          <c:tx>
            <c:strRef>
              <c:f>Sheet1!$U$3</c:f>
              <c:strCache>
                <c:ptCount val="1"/>
                <c:pt idx="0">
                  <c:v>支出金額</c:v>
                </c:pt>
              </c:strCache>
            </c:strRef>
          </c:tx>
          <c:spPr>
            <a:blipFill>
              <a:blip xmlns:r="http://schemas.openxmlformats.org/officeDocument/2006/relationships" r:embed="rId2"/>
              <a:stretch>
                <a:fillRect/>
              </a:stretch>
            </a:blip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Sheet1!$S$4:$S$15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Sheet1!$U$4:$U$15</c:f>
              <c:numCache>
                <c:formatCode>_ * #,##0.00_ ;_ * \-#,##0.00_ ;_ * "-"??_ ;_ @_ </c:formatCode>
                <c:ptCount val="12"/>
                <c:pt idx="0">
                  <c:v>1200</c:v>
                </c:pt>
                <c:pt idx="1">
                  <c:v>1100</c:v>
                </c:pt>
                <c:pt idx="2">
                  <c:v>1400</c:v>
                </c:pt>
                <c:pt idx="3">
                  <c:v>800</c:v>
                </c:pt>
                <c:pt idx="4">
                  <c:v>900</c:v>
                </c:pt>
                <c:pt idx="5">
                  <c:v>1200</c:v>
                </c:pt>
                <c:pt idx="6">
                  <c:v>1100</c:v>
                </c:pt>
                <c:pt idx="7">
                  <c:v>900</c:v>
                </c:pt>
                <c:pt idx="8">
                  <c:v>700</c:v>
                </c:pt>
                <c:pt idx="9">
                  <c:v>800</c:v>
                </c:pt>
                <c:pt idx="10">
                  <c:v>600</c:v>
                </c:pt>
                <c:pt idx="11">
                  <c:v>500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1"/>
        <c:overlap val="-55"/>
        <c:axId val="695347063"/>
        <c:axId val="446278778"/>
      </c:barChart>
      <c:catAx>
        <c:axId val="695347063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微軟雅黑" panose="020B0503020204020204" charset="-122"/>
                <a:ea typeface="微軟雅黑" panose="020B0503020204020204" charset="-122"/>
                <a:cs typeface="微軟雅黑" panose="020B0503020204020204" charset="-122"/>
                <a:sym typeface="微軟雅黑" panose="020B0503020204020204" charset="-122"/>
              </a:defRPr>
            </a:pPr>
          </a:p>
        </c:txPr>
        <c:crossAx val="446278778"/>
        <c:crosses val="autoZero"/>
        <c:auto val="1"/>
        <c:lblAlgn val="ctr"/>
        <c:lblOffset val="100"/>
        <c:noMultiLvlLbl val="0"/>
      </c:catAx>
      <c:valAx>
        <c:axId val="446278778"/>
        <c:scaling>
          <c:orientation val="minMax"/>
        </c:scaling>
        <c:delete val="1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_ * #,##0.00_ ;_ * \-#,##0.00_ ;_ * &quot;-&quot;??_ ;_ @_ " sourceLinked="1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微軟雅黑" panose="020B0503020204020204" charset="-122"/>
                <a:ea typeface="微軟雅黑" panose="020B0503020204020204" charset="-122"/>
                <a:cs typeface="微軟雅黑" panose="020B0503020204020204" charset="-122"/>
                <a:sym typeface="微軟雅黑" panose="020B0503020204020204" charset="-122"/>
              </a:defRPr>
            </a:pPr>
          </a:p>
        </c:txPr>
        <c:crossAx val="69534706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微軟雅黑" panose="020B0503020204020204" charset="-122"/>
                <a:ea typeface="微軟雅黑" panose="020B0503020204020204" charset="-122"/>
                <a:cs typeface="微軟雅黑" panose="020B0503020204020204" charset="-122"/>
                <a:sym typeface="微軟雅黑" panose="020B0503020204020204" charset="-122"/>
              </a:defRPr>
            </a:pPr>
          </a:p>
        </c:txPr>
      </c:legendEntry>
      <c:legendEntry>
        <c:idx val="1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微軟雅黑" panose="020B0503020204020204" charset="-122"/>
                <a:ea typeface="微軟雅黑" panose="020B0503020204020204" charset="-122"/>
                <a:cs typeface="微軟雅黑" panose="020B0503020204020204" charset="-122"/>
                <a:sym typeface="微軟雅黑" panose="020B0503020204020204" charset="-122"/>
              </a:defRPr>
            </a:pPr>
          </a:p>
        </c:txPr>
      </c:legendEntry>
      <c:layout/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微軟雅黑" panose="020B0503020204020204" charset="-122"/>
              <a:ea typeface="微軟雅黑" panose="020B0503020204020204" charset="-122"/>
              <a:cs typeface="微軟雅黑" panose="020B0503020204020204" charset="-122"/>
              <a:sym typeface="微軟雅黑" panose="020B0503020204020204" charset="-122"/>
            </a:defRPr>
          </a:pPr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lang="zh-CN">
          <a:latin typeface="微軟雅黑" panose="020B0503020204020204" charset="-122"/>
          <a:ea typeface="微軟雅黑" panose="020B0503020204020204" charset="-122"/>
          <a:cs typeface="微軟雅黑" panose="020B0503020204020204" charset="-122"/>
          <a:sym typeface="微軟雅黑" panose="020B0503020204020204" charset="-122"/>
        </a:defRPr>
      </a:pPr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00826674014880132"/>
          <c:y val="0.00980071871937275"/>
        </c:manualLayout>
      </c:layout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微軟雅黑" panose="020B0503020204020204" charset="-122"/>
              <a:ea typeface="微軟雅黑" panose="020B0503020204020204" charset="-122"/>
              <a:cs typeface="微軟雅黑" panose="020B0503020204020204" charset="-122"/>
              <a:sym typeface="微軟雅黑" panose="020B0503020204020204" charset="-122"/>
            </a:defRPr>
          </a:pPr>
        </a:p>
      </c:txPr>
    </c:title>
    <c:autoTitleDeleted val="0"/>
    <c:plotArea>
      <c:layout>
        <c:manualLayout>
          <c:layoutTarget val="inner"/>
          <c:xMode val="edge"/>
          <c:yMode val="edge"/>
          <c:x val="0.278313585009645"/>
          <c:y val="0.181313296308396"/>
          <c:w val="0.476439790575916"/>
          <c:h val="0.56484808885985"/>
        </c:manualLayout>
      </c:layout>
      <c:pieChart>
        <c:varyColors val="1"/>
        <c:ser>
          <c:idx val="0"/>
          <c:order val="0"/>
          <c:tx>
            <c:strRef>
              <c:f>Sheet1!$T$18</c:f>
              <c:strCache>
                <c:ptCount val="1"/>
                <c:pt idx="0">
                  <c:v>收入金額</c:v>
                </c:pt>
              </c:strCache>
            </c:strRef>
          </c:tx>
          <c:spPr>
            <a:solidFill>
              <a:srgbClr val="6D58EA"/>
            </a:solidFill>
            <a:ln w="19050">
              <a:noFill/>
            </a:ln>
          </c:spPr>
          <c:explosion val="0"/>
          <c:dPt>
            <c:idx val="0"/>
            <c:bubble3D val="0"/>
            <c:spPr>
              <a:solidFill>
                <a:srgbClr val="351AD6"/>
              </a:solidFill>
              <a:ln w="19050">
                <a:noFill/>
              </a:ln>
              <a:effectLst/>
            </c:spPr>
          </c:dPt>
          <c:dPt>
            <c:idx val="1"/>
            <c:bubble3D val="0"/>
            <c:spPr>
              <a:solidFill>
                <a:srgbClr val="BBB3F6"/>
              </a:solidFill>
              <a:ln w="19050">
                <a:noFill/>
              </a:ln>
              <a:effectLst/>
            </c:spPr>
          </c:dPt>
          <c:dPt>
            <c:idx val="2"/>
            <c:bubble3D val="0"/>
            <c:spPr>
              <a:solidFill>
                <a:srgbClr val="8D7DEF"/>
              </a:solidFill>
              <a:ln w="19050">
                <a:noFill/>
              </a:ln>
              <a:effectLst/>
            </c:spPr>
          </c:dPt>
          <c:dPt>
            <c:idx val="3"/>
            <c:bubble3D val="0"/>
            <c:spPr>
              <a:solidFill>
                <a:srgbClr val="6D58EA"/>
              </a:solidFill>
              <a:ln w="19050">
                <a:noFill/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漢儀潤圓-65簡" panose="00020600040101010101" charset="-122"/>
                    <a:ea typeface="漢儀潤圓-65簡" panose="00020600040101010101" charset="-122"/>
                    <a:cs typeface="漢儀潤圓-65簡" panose="00020600040101010101" charset="-122"/>
                    <a:sym typeface="漢儀潤圓-65簡" panose="00020600040101010101" charset="-122"/>
                  </a:defRPr>
                </a:pPr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Sheet1!$S$19:$S$22</c:f>
              <c:strCache>
                <c:ptCount val="4"/>
                <c:pt idx="0">
                  <c:v>第一季度</c:v>
                </c:pt>
                <c:pt idx="1">
                  <c:v>第二季度</c:v>
                </c:pt>
                <c:pt idx="2">
                  <c:v>第三季度</c:v>
                </c:pt>
                <c:pt idx="3">
                  <c:v>第四季度</c:v>
                </c:pt>
              </c:strCache>
            </c:strRef>
          </c:cat>
          <c:val>
            <c:numRef>
              <c:f>Sheet1!$T$19:$T$22</c:f>
              <c:numCache>
                <c:formatCode>_ * #,##0.00_ ;_ * \-#,##0.00_ ;_ * "-"??_ ;_ @_ </c:formatCode>
                <c:ptCount val="4"/>
                <c:pt idx="0">
                  <c:v>6200</c:v>
                </c:pt>
                <c:pt idx="1">
                  <c:v>5300</c:v>
                </c:pt>
                <c:pt idx="2">
                  <c:v>5200</c:v>
                </c:pt>
                <c:pt idx="3">
                  <c:v>6100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微軟雅黑" panose="020B0503020204020204" charset="-122"/>
                <a:ea typeface="微軟雅黑" panose="020B0503020204020204" charset="-122"/>
                <a:cs typeface="微軟雅黑" panose="020B0503020204020204" charset="-122"/>
                <a:sym typeface="微軟雅黑" panose="020B0503020204020204" charset="-122"/>
              </a:defRPr>
            </a:pPr>
          </a:p>
        </c:txPr>
      </c:legendEntry>
      <c:legendEntry>
        <c:idx val="1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微軟雅黑" panose="020B0503020204020204" charset="-122"/>
                <a:ea typeface="微軟雅黑" panose="020B0503020204020204" charset="-122"/>
                <a:cs typeface="微軟雅黑" panose="020B0503020204020204" charset="-122"/>
                <a:sym typeface="微軟雅黑" panose="020B0503020204020204" charset="-122"/>
              </a:defRPr>
            </a:pPr>
          </a:p>
        </c:txPr>
      </c:legendEntry>
      <c:legendEntry>
        <c:idx val="2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微軟雅黑" panose="020B0503020204020204" charset="-122"/>
                <a:ea typeface="微軟雅黑" panose="020B0503020204020204" charset="-122"/>
                <a:cs typeface="微軟雅黑" panose="020B0503020204020204" charset="-122"/>
                <a:sym typeface="微軟雅黑" panose="020B0503020204020204" charset="-122"/>
              </a:defRPr>
            </a:pPr>
          </a:p>
        </c:txPr>
      </c:legendEntry>
      <c:legendEntry>
        <c:idx val="3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微軟雅黑" panose="020B0503020204020204" charset="-122"/>
                <a:ea typeface="微軟雅黑" panose="020B0503020204020204" charset="-122"/>
                <a:cs typeface="微軟雅黑" panose="020B0503020204020204" charset="-122"/>
                <a:sym typeface="微軟雅黑" panose="020B0503020204020204" charset="-122"/>
              </a:defRPr>
            </a:pPr>
          </a:p>
        </c:txPr>
      </c:legendEntry>
      <c:layout>
        <c:manualLayout>
          <c:xMode val="edge"/>
          <c:yMode val="edge"/>
          <c:x val="0.0592449710664095"/>
          <c:y val="0.821953609931395"/>
          <c:w val="0.932488288784789"/>
          <c:h val="0.168245671349232"/>
        </c:manualLayout>
      </c:layout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微軟雅黑" panose="020B0503020204020204" charset="-122"/>
              <a:ea typeface="微軟雅黑" panose="020B0503020204020204" charset="-122"/>
              <a:cs typeface="微軟雅黑" panose="020B0503020204020204" charset="-122"/>
              <a:sym typeface="微軟雅黑" panose="020B0503020204020204" charset="-122"/>
            </a:defRPr>
          </a:pPr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lang="zh-CN">
          <a:latin typeface="微軟雅黑" panose="020B0503020204020204" charset="-122"/>
          <a:ea typeface="微軟雅黑" panose="020B0503020204020204" charset="-122"/>
          <a:cs typeface="微軟雅黑" panose="020B0503020204020204" charset="-122"/>
          <a:sym typeface="微軟雅黑" panose="020B0503020204020204" charset="-122"/>
        </a:defRPr>
      </a:pPr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00843170320404722"/>
          <c:y val="0.00912964090079124"/>
        </c:manualLayout>
      </c:layout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漢儀潤圓-65簡" panose="00020600040101010101" charset="-122"/>
              <a:ea typeface="漢儀潤圓-65簡" panose="00020600040101010101" charset="-122"/>
              <a:cs typeface="漢儀潤圓-65簡" panose="00020600040101010101" charset="-122"/>
              <a:sym typeface="漢儀潤圓-65簡" panose="00020600040101010101" charset="-122"/>
            </a:defRPr>
          </a:pPr>
        </a:p>
      </c:txPr>
    </c:title>
    <c:autoTitleDeleted val="0"/>
    <c:plotArea>
      <c:layout>
        <c:manualLayout>
          <c:layoutTarget val="inner"/>
          <c:xMode val="edge"/>
          <c:yMode val="edge"/>
          <c:x val="0.236790331646993"/>
          <c:y val="0.200547778454047"/>
          <c:w val="0.534851039910062"/>
          <c:h val="0.579123554473524"/>
        </c:manualLayout>
      </c:layout>
      <c:pieChart>
        <c:varyColors val="1"/>
        <c:ser>
          <c:idx val="0"/>
          <c:order val="0"/>
          <c:tx>
            <c:strRef>
              <c:f>Sheet1!$U$18</c:f>
              <c:strCache>
                <c:ptCount val="1"/>
                <c:pt idx="0">
                  <c:v>支出金額</c:v>
                </c:pt>
              </c:strCache>
            </c:strRef>
          </c:tx>
          <c:spPr>
            <a:solidFill>
              <a:srgbClr val="A699CE"/>
            </a:solidFill>
            <a:ln w="19050">
              <a:noFill/>
            </a:ln>
          </c:spPr>
          <c:explosion val="0"/>
          <c:dPt>
            <c:idx val="0"/>
            <c:bubble3D val="0"/>
            <c:spPr>
              <a:solidFill>
                <a:srgbClr val="8777BD"/>
              </a:solidFill>
              <a:ln w="19050">
                <a:noFill/>
              </a:ln>
              <a:effectLst/>
            </c:spPr>
          </c:dPt>
          <c:dPt>
            <c:idx val="1"/>
            <c:bubble3D val="0"/>
            <c:spPr>
              <a:solidFill>
                <a:srgbClr val="DAD4EA"/>
              </a:solidFill>
              <a:ln w="19050">
                <a:noFill/>
              </a:ln>
              <a:effectLst/>
            </c:spPr>
          </c:dPt>
          <c:dPt>
            <c:idx val="2"/>
            <c:bubble3D val="0"/>
            <c:spPr>
              <a:solidFill>
                <a:srgbClr val="C5BDDF"/>
              </a:solidFill>
              <a:ln w="19050">
                <a:noFill/>
              </a:ln>
              <a:effectLst/>
            </c:spPr>
          </c:dPt>
          <c:dPt>
            <c:idx val="3"/>
            <c:bubble3D val="0"/>
            <c:spPr>
              <a:solidFill>
                <a:srgbClr val="A699CE"/>
              </a:solidFill>
              <a:ln w="19050">
                <a:noFill/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漢儀潤圓-65簡" panose="00020600040101010101" charset="-122"/>
                    <a:ea typeface="漢儀潤圓-65簡" panose="00020600040101010101" charset="-122"/>
                    <a:cs typeface="漢儀潤圓-65簡" panose="00020600040101010101" charset="-122"/>
                    <a:sym typeface="漢儀潤圓-65簡" panose="00020600040101010101" charset="-122"/>
                  </a:defRPr>
                </a:pPr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Sheet1!$S$19:$S$22</c:f>
              <c:strCache>
                <c:ptCount val="4"/>
                <c:pt idx="0">
                  <c:v>第一季度</c:v>
                </c:pt>
                <c:pt idx="1">
                  <c:v>第二季度</c:v>
                </c:pt>
                <c:pt idx="2">
                  <c:v>第三季度</c:v>
                </c:pt>
                <c:pt idx="3">
                  <c:v>第四季度</c:v>
                </c:pt>
              </c:strCache>
            </c:strRef>
          </c:cat>
          <c:val>
            <c:numRef>
              <c:f>Sheet1!$U$19:$U$22</c:f>
              <c:numCache>
                <c:formatCode>_ * #,##0.00_ ;_ * \-#,##0.00_ ;_ * "-"??_ ;_ @_ </c:formatCode>
                <c:ptCount val="4"/>
                <c:pt idx="0">
                  <c:v>3700</c:v>
                </c:pt>
                <c:pt idx="1">
                  <c:v>2900</c:v>
                </c:pt>
                <c:pt idx="2">
                  <c:v>2700</c:v>
                </c:pt>
                <c:pt idx="3">
                  <c:v>1900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0" vertOverflow="ellipsis" vert="horz" wrap="square" anchor="ctr" anchorCtr="1"/>
          <a:lstStyle/>
          <a:p>
            <a:pPr>
              <a:defRPr lang="zh-CN"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漢儀潤圓-65簡" panose="00020600040101010101" charset="-122"/>
                <a:ea typeface="漢儀潤圓-65簡" panose="00020600040101010101" charset="-122"/>
                <a:cs typeface="漢儀潤圓-65簡" panose="00020600040101010101" charset="-122"/>
                <a:sym typeface="漢儀潤圓-65簡" panose="00020600040101010101" charset="-122"/>
              </a:defRPr>
            </a:pPr>
          </a:p>
        </c:txPr>
      </c:legendEntry>
      <c:legendEntry>
        <c:idx val="1"/>
        <c:txPr>
          <a:bodyPr rot="0" spcFirstLastPara="0" vertOverflow="ellipsis" vert="horz" wrap="square" anchor="ctr" anchorCtr="1"/>
          <a:lstStyle/>
          <a:p>
            <a:pPr>
              <a:defRPr lang="zh-CN"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漢儀潤圓-65簡" panose="00020600040101010101" charset="-122"/>
                <a:ea typeface="漢儀潤圓-65簡" panose="00020600040101010101" charset="-122"/>
                <a:cs typeface="漢儀潤圓-65簡" panose="00020600040101010101" charset="-122"/>
                <a:sym typeface="漢儀潤圓-65簡" panose="00020600040101010101" charset="-122"/>
              </a:defRPr>
            </a:pPr>
          </a:p>
        </c:txPr>
      </c:legendEntry>
      <c:legendEntry>
        <c:idx val="2"/>
        <c:txPr>
          <a:bodyPr rot="0" spcFirstLastPara="0" vertOverflow="ellipsis" vert="horz" wrap="square" anchor="ctr" anchorCtr="1"/>
          <a:lstStyle/>
          <a:p>
            <a:pPr>
              <a:defRPr lang="zh-CN"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漢儀潤圓-65簡" panose="00020600040101010101" charset="-122"/>
                <a:ea typeface="漢儀潤圓-65簡" panose="00020600040101010101" charset="-122"/>
                <a:cs typeface="漢儀潤圓-65簡" panose="00020600040101010101" charset="-122"/>
                <a:sym typeface="漢儀潤圓-65簡" panose="00020600040101010101" charset="-122"/>
              </a:defRPr>
            </a:pPr>
          </a:p>
        </c:txPr>
      </c:legendEntry>
      <c:legendEntry>
        <c:idx val="3"/>
        <c:txPr>
          <a:bodyPr rot="0" spcFirstLastPara="0" vertOverflow="ellipsis" vert="horz" wrap="square" anchor="ctr" anchorCtr="1"/>
          <a:lstStyle/>
          <a:p>
            <a:pPr>
              <a:defRPr lang="zh-CN"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漢儀潤圓-65簡" panose="00020600040101010101" charset="-122"/>
                <a:ea typeface="漢儀潤圓-65簡" panose="00020600040101010101" charset="-122"/>
                <a:cs typeface="漢儀潤圓-65簡" panose="00020600040101010101" charset="-122"/>
                <a:sym typeface="漢儀潤圓-65簡" panose="00020600040101010101" charset="-122"/>
              </a:defRPr>
            </a:pPr>
          </a:p>
        </c:txPr>
      </c:legendEntry>
      <c:layout>
        <c:manualLayout>
          <c:xMode val="edge"/>
          <c:yMode val="edge"/>
          <c:x val="0.06070826306914"/>
          <c:y val="0.864169287961109"/>
          <c:w val="0.838954468802698"/>
          <c:h val="0.127251930225908"/>
        </c:manualLayout>
      </c:layout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漢儀潤圓-65簡" panose="00020600040101010101" charset="-122"/>
              <a:ea typeface="漢儀潤圓-65簡" panose="00020600040101010101" charset="-122"/>
              <a:cs typeface="漢儀潤圓-65簡" panose="00020600040101010101" charset="-122"/>
              <a:sym typeface="漢儀潤圓-65簡" panose="00020600040101010101" charset="-122"/>
            </a:defRPr>
          </a:pPr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lang="zh-CN" sz="800">
          <a:latin typeface="漢儀潤圓-65簡" panose="00020600040101010101" charset="-122"/>
          <a:ea typeface="漢儀潤圓-65簡" panose="00020600040101010101" charset="-122"/>
          <a:cs typeface="漢儀潤圓-65簡" panose="00020600040101010101" charset="-122"/>
          <a:sym typeface="漢儀潤圓-65簡" panose="00020600040101010101" charset="-122"/>
        </a:defRPr>
      </a:pPr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image" Target="../media/image3.svg"/><Relationship Id="rId8" Type="http://schemas.openxmlformats.org/officeDocument/2006/relationships/image" Target="../media/image5.png"/><Relationship Id="rId7" Type="http://schemas.openxmlformats.org/officeDocument/2006/relationships/image" Target="../media/image2.svg"/><Relationship Id="rId6" Type="http://schemas.openxmlformats.org/officeDocument/2006/relationships/image" Target="../media/image4.png"/><Relationship Id="rId5" Type="http://schemas.openxmlformats.org/officeDocument/2006/relationships/image" Target="../media/image1.svg"/><Relationship Id="rId4" Type="http://schemas.openxmlformats.org/officeDocument/2006/relationships/image" Target="../media/image3.png"/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1" Type="http://schemas.openxmlformats.org/officeDocument/2006/relationships/image" Target="../media/image4.svg"/><Relationship Id="rId10" Type="http://schemas.openxmlformats.org/officeDocument/2006/relationships/image" Target="../media/image6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295275</xdr:colOff>
      <xdr:row>2</xdr:row>
      <xdr:rowOff>27940</xdr:rowOff>
    </xdr:from>
    <xdr:to>
      <xdr:col>2</xdr:col>
      <xdr:colOff>648335</xdr:colOff>
      <xdr:row>3</xdr:row>
      <xdr:rowOff>3175</xdr:rowOff>
    </xdr:to>
    <xdr:pic>
      <xdr:nvPicPr>
        <xdr:cNvPr id="8" name="圖片 7" descr="32313534373431363b32313534373431333bb2c6d5fed6a7b3f6"/>
        <xdr:cNvPicPr>
          <a:picLocks noChangeAspect="1"/>
        </xdr:cNvPicPr>
      </xdr:nvPicPr>
      <xdr:blipFill>
        <a:blip r:embed="rId4">
          <a:extLst>
            <a:ext uri="{96DAC541-7B7A-43D3-8B79-37D633B846F1}">
              <asvg:svgBlip xmlns:asvg="http://schemas.microsoft.com/office/drawing/2016/SVG/main" r:embed="rId5"/>
            </a:ext>
          </a:extLst>
        </a:blip>
        <a:stretch>
          <a:fillRect/>
        </a:stretch>
      </xdr:blipFill>
      <xdr:spPr>
        <a:xfrm>
          <a:off x="1524000" y="661670"/>
          <a:ext cx="353060" cy="356235"/>
        </a:xfrm>
        <a:prstGeom prst="rect">
          <a:avLst/>
        </a:prstGeom>
      </xdr:spPr>
    </xdr:pic>
    <xdr:clientData/>
  </xdr:twoCellAnchor>
  <xdr:twoCellAnchor editAs="oneCell">
    <xdr:from>
      <xdr:col>14</xdr:col>
      <xdr:colOff>247650</xdr:colOff>
      <xdr:row>2</xdr:row>
      <xdr:rowOff>102870</xdr:rowOff>
    </xdr:from>
    <xdr:to>
      <xdr:col>14</xdr:col>
      <xdr:colOff>474980</xdr:colOff>
      <xdr:row>2</xdr:row>
      <xdr:rowOff>328295</xdr:rowOff>
    </xdr:to>
    <xdr:pic>
      <xdr:nvPicPr>
        <xdr:cNvPr id="9" name="圖片 8" descr="343439383331373b343531393135363bb7d1d3c3bcc6cbe3"/>
        <xdr:cNvPicPr>
          <a:picLocks noChangeAspect="1"/>
        </xdr:cNvPicPr>
      </xdr:nvPicPr>
      <xdr:blipFill>
        <a:blip r:embed="rId6">
          <a:extLst>
            <a:ext uri="{96DAC541-7B7A-43D3-8B79-37D633B846F1}">
              <asvg:svgBlip xmlns:asvg="http://schemas.microsoft.com/office/drawing/2016/SVG/main" r:embed="rId7"/>
            </a:ext>
          </a:extLst>
        </a:blip>
        <a:stretch>
          <a:fillRect/>
        </a:stretch>
      </xdr:blipFill>
      <xdr:spPr>
        <a:xfrm>
          <a:off x="9934575" y="736600"/>
          <a:ext cx="227330" cy="225425"/>
        </a:xfrm>
        <a:prstGeom prst="rect">
          <a:avLst/>
        </a:prstGeom>
      </xdr:spPr>
    </xdr:pic>
    <xdr:clientData/>
  </xdr:twoCellAnchor>
  <xdr:twoCellAnchor editAs="oneCell">
    <xdr:from>
      <xdr:col>6</xdr:col>
      <xdr:colOff>323850</xdr:colOff>
      <xdr:row>2</xdr:row>
      <xdr:rowOff>10795</xdr:rowOff>
    </xdr:from>
    <xdr:to>
      <xdr:col>7</xdr:col>
      <xdr:colOff>9525</xdr:colOff>
      <xdr:row>3</xdr:row>
      <xdr:rowOff>23495</xdr:rowOff>
    </xdr:to>
    <xdr:pic>
      <xdr:nvPicPr>
        <xdr:cNvPr id="10" name="圖片 9" descr="333437323832363b333530343338333bcad5c8eb"/>
        <xdr:cNvPicPr>
          <a:picLocks noChangeAspect="1"/>
        </xdr:cNvPicPr>
      </xdr:nvPicPr>
      <xdr:blipFill>
        <a:blip r:embed="rId8">
          <a:extLst>
            <a:ext uri="{96DAC541-7B7A-43D3-8B79-37D633B846F1}">
              <asvg:svgBlip xmlns:asvg="http://schemas.microsoft.com/office/drawing/2016/SVG/main" r:embed="rId9"/>
            </a:ext>
          </a:extLst>
        </a:blip>
        <a:stretch>
          <a:fillRect/>
        </a:stretch>
      </xdr:blipFill>
      <xdr:spPr>
        <a:xfrm>
          <a:off x="4371975" y="644525"/>
          <a:ext cx="390525" cy="393700"/>
        </a:xfrm>
        <a:prstGeom prst="rect">
          <a:avLst/>
        </a:prstGeom>
      </xdr:spPr>
    </xdr:pic>
    <xdr:clientData/>
  </xdr:twoCellAnchor>
  <xdr:twoCellAnchor editAs="oneCell">
    <xdr:from>
      <xdr:col>10</xdr:col>
      <xdr:colOff>314325</xdr:colOff>
      <xdr:row>2</xdr:row>
      <xdr:rowOff>55245</xdr:rowOff>
    </xdr:from>
    <xdr:to>
      <xdr:col>10</xdr:col>
      <xdr:colOff>619125</xdr:colOff>
      <xdr:row>2</xdr:row>
      <xdr:rowOff>360045</xdr:rowOff>
    </xdr:to>
    <xdr:pic>
      <xdr:nvPicPr>
        <xdr:cNvPr id="11" name="圖片 10" descr="343435383038383b343532323330343bb3c9b1bebcc6cbe3"/>
        <xdr:cNvPicPr>
          <a:picLocks noChangeAspect="1"/>
        </xdr:cNvPicPr>
      </xdr:nvPicPr>
      <xdr:blipFill>
        <a:blip r:embed="rId10">
          <a:extLst>
            <a:ext uri="{96DAC541-7B7A-43D3-8B79-37D633B846F1}">
              <asvg:svgBlip xmlns:asvg="http://schemas.microsoft.com/office/drawing/2016/SVG/main" r:embed="rId11"/>
            </a:ext>
          </a:extLst>
        </a:blip>
        <a:stretch>
          <a:fillRect/>
        </a:stretch>
      </xdr:blipFill>
      <xdr:spPr>
        <a:xfrm>
          <a:off x="7181850" y="688975"/>
          <a:ext cx="304800" cy="304800"/>
        </a:xfrm>
        <a:prstGeom prst="rect">
          <a:avLst/>
        </a:prstGeom>
      </xdr:spPr>
    </xdr:pic>
    <xdr:clientData/>
  </xdr:twoCellAnchor>
  <xdr:twoCellAnchor>
    <xdr:from>
      <xdr:col>0</xdr:col>
      <xdr:colOff>158750</xdr:colOff>
      <xdr:row>4</xdr:row>
      <xdr:rowOff>300990</xdr:rowOff>
    </xdr:from>
    <xdr:to>
      <xdr:col>16</xdr:col>
      <xdr:colOff>783590</xdr:colOff>
      <xdr:row>11</xdr:row>
      <xdr:rowOff>92710</xdr:rowOff>
    </xdr:to>
    <xdr:graphicFrame>
      <xdr:nvGraphicFramePr>
        <xdr:cNvPr id="12" name="圖表 11"/>
        <xdr:cNvGraphicFramePr/>
      </xdr:nvGraphicFramePr>
      <xdr:xfrm>
        <a:off x="158750" y="1632585"/>
        <a:ext cx="11072495" cy="200977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111125</xdr:colOff>
      <xdr:row>10</xdr:row>
      <xdr:rowOff>154940</xdr:rowOff>
    </xdr:from>
    <xdr:to>
      <xdr:col>4</xdr:col>
      <xdr:colOff>443865</xdr:colOff>
      <xdr:row>17</xdr:row>
      <xdr:rowOff>145415</xdr:rowOff>
    </xdr:to>
    <xdr:graphicFrame>
      <xdr:nvGraphicFramePr>
        <xdr:cNvPr id="3" name="圖表 2"/>
        <xdr:cNvGraphicFramePr/>
      </xdr:nvGraphicFramePr>
      <xdr:xfrm>
        <a:off x="635000" y="3387725"/>
        <a:ext cx="2447290" cy="220853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24765</xdr:colOff>
      <xdr:row>17</xdr:row>
      <xdr:rowOff>205105</xdr:rowOff>
    </xdr:from>
    <xdr:to>
      <xdr:col>4</xdr:col>
      <xdr:colOff>312420</xdr:colOff>
      <xdr:row>24</xdr:row>
      <xdr:rowOff>225425</xdr:rowOff>
    </xdr:to>
    <xdr:graphicFrame>
      <xdr:nvGraphicFramePr>
        <xdr:cNvPr id="4" name="圖表 3"/>
        <xdr:cNvGraphicFramePr/>
      </xdr:nvGraphicFramePr>
      <xdr:xfrm>
        <a:off x="548640" y="5655945"/>
        <a:ext cx="2402205" cy="223837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25"/>
  <sheetViews>
    <sheetView showGridLines="0" tabSelected="1" workbookViewId="0">
      <selection activeCell="U22" sqref="U22"/>
    </sheetView>
  </sheetViews>
  <sheetFormatPr defaultColWidth="10.125" defaultRowHeight="24.95" customHeight="1"/>
  <cols>
    <col min="1" max="1" width="6.875" style="13" customWidth="1"/>
    <col min="2" max="15" width="9.25" style="13" customWidth="1"/>
    <col min="16" max="16" width="5.45" style="13" customWidth="1"/>
    <col min="17" max="17" width="5.56666666666667" style="13" customWidth="1"/>
    <col min="18" max="18" width="2.625" style="13" customWidth="1"/>
    <col min="19" max="21" width="16.375" style="13" customWidth="1"/>
    <col min="22" max="23" width="2.625" style="13" customWidth="1"/>
    <col min="24" max="16384" width="10.125" style="13"/>
  </cols>
  <sheetData>
    <row r="1" customHeight="1" spans="1:23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</row>
    <row r="2" customHeight="1" spans="1:23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9"/>
      <c r="S2" s="19"/>
      <c r="T2" s="19"/>
      <c r="U2" s="19"/>
      <c r="V2" s="19"/>
      <c r="W2" s="14"/>
    </row>
    <row r="3" ht="30" customHeight="1" spans="1:23">
      <c r="A3" s="14"/>
      <c r="B3" s="15" t="s">
        <v>0</v>
      </c>
      <c r="C3" s="15"/>
      <c r="D3" s="15"/>
      <c r="E3" s="14"/>
      <c r="F3" s="15" t="s">
        <v>1</v>
      </c>
      <c r="G3" s="15"/>
      <c r="H3" s="15"/>
      <c r="I3" s="15"/>
      <c r="J3" s="15" t="s">
        <v>2</v>
      </c>
      <c r="K3" s="15"/>
      <c r="L3" s="15"/>
      <c r="M3" s="19"/>
      <c r="N3" s="15" t="s">
        <v>3</v>
      </c>
      <c r="O3" s="15"/>
      <c r="P3" s="15"/>
      <c r="Q3" s="19"/>
      <c r="R3" s="14"/>
      <c r="S3" s="27" t="s">
        <v>4</v>
      </c>
      <c r="T3" s="28" t="s">
        <v>1</v>
      </c>
      <c r="U3" s="28" t="s">
        <v>2</v>
      </c>
      <c r="V3" s="19"/>
      <c r="W3" s="14"/>
    </row>
    <row r="4" customHeight="1" spans="1:23">
      <c r="A4" s="14"/>
      <c r="B4" s="16">
        <v>50000</v>
      </c>
      <c r="C4" s="16"/>
      <c r="D4" s="16"/>
      <c r="E4" s="14"/>
      <c r="F4" s="16">
        <f>SUM(Sheet2!$D$5:$D$20000)</f>
        <v>22800</v>
      </c>
      <c r="G4" s="16"/>
      <c r="H4" s="16"/>
      <c r="I4" s="20"/>
      <c r="J4" s="16">
        <f>SUM(Sheet2!$K$5:$K$20000)</f>
        <v>11200</v>
      </c>
      <c r="K4" s="16"/>
      <c r="L4" s="16"/>
      <c r="M4" s="20"/>
      <c r="N4" s="16">
        <f>B4+F4-J4</f>
        <v>61600</v>
      </c>
      <c r="O4" s="16"/>
      <c r="P4" s="16"/>
      <c r="Q4" s="20"/>
      <c r="R4" s="14"/>
      <c r="S4" s="29" t="s">
        <v>5</v>
      </c>
      <c r="T4" s="30">
        <f>SUMPRODUCT((MONTH(Sheet2!$B$5:$B$19995)=1)*(Sheet2!$D$5:$D$19995))</f>
        <v>2500</v>
      </c>
      <c r="U4" s="30">
        <f>SUMPRODUCT((MONTH(Sheet2!$I$5:$I$19995)=1)*(Sheet2!$K$5:$K$19995))</f>
        <v>1200</v>
      </c>
      <c r="V4" s="31"/>
      <c r="W4" s="14"/>
    </row>
    <row r="5" customHeight="1" spans="1:23">
      <c r="A5" s="14"/>
      <c r="B5" s="16"/>
      <c r="C5" s="16"/>
      <c r="D5" s="16"/>
      <c r="E5" s="14"/>
      <c r="F5" s="16"/>
      <c r="G5" s="16"/>
      <c r="H5" s="16"/>
      <c r="I5" s="20"/>
      <c r="J5" s="16"/>
      <c r="K5" s="16"/>
      <c r="L5" s="16"/>
      <c r="M5" s="20"/>
      <c r="N5" s="16"/>
      <c r="O5" s="16"/>
      <c r="P5" s="16"/>
      <c r="Q5" s="20"/>
      <c r="R5" s="14"/>
      <c r="S5" s="32" t="s">
        <v>6</v>
      </c>
      <c r="T5" s="33">
        <f>SUMPRODUCT((MONTH(Sheet2!$B$5:$B$19995)=2)*(Sheet2!$D$5:$D$19995))</f>
        <v>1400</v>
      </c>
      <c r="U5" s="33">
        <f>SUMPRODUCT((MONTH(Sheet2!$I$5:$I$19995)=2)*(Sheet2!$K$5:$K$19995))</f>
        <v>1100</v>
      </c>
      <c r="V5" s="31"/>
      <c r="W5" s="14"/>
    </row>
    <row r="6" customHeight="1" spans="1:23">
      <c r="A6" s="14"/>
      <c r="B6" s="14"/>
      <c r="C6" s="14"/>
      <c r="D6" s="14"/>
      <c r="E6" s="14"/>
      <c r="F6" s="15"/>
      <c r="G6" s="15"/>
      <c r="H6" s="15"/>
      <c r="I6" s="15"/>
      <c r="J6" s="20"/>
      <c r="K6" s="20"/>
      <c r="L6" s="20"/>
      <c r="M6" s="20"/>
      <c r="N6" s="20"/>
      <c r="O6" s="20"/>
      <c r="P6" s="20"/>
      <c r="Q6" s="20"/>
      <c r="R6" s="14"/>
      <c r="S6" s="32" t="s">
        <v>7</v>
      </c>
      <c r="T6" s="33">
        <f>SUMPRODUCT((MONTH(Sheet2!$B$5:$B$19995)=3)*(Sheet2!$D$5:$D$19995))</f>
        <v>2300</v>
      </c>
      <c r="U6" s="33">
        <f>SUMPRODUCT((MONTH(Sheet2!$I$5:$I$19995)=3)*(Sheet2!$K$5:$K$19995))</f>
        <v>1400</v>
      </c>
      <c r="V6" s="31"/>
      <c r="W6" s="14"/>
    </row>
    <row r="7" customHeight="1" spans="1:23">
      <c r="A7" s="14"/>
      <c r="B7" s="14"/>
      <c r="C7" s="14"/>
      <c r="D7" s="14"/>
      <c r="E7" s="14"/>
      <c r="F7" s="17"/>
      <c r="G7" s="17"/>
      <c r="H7" s="17"/>
      <c r="I7" s="17"/>
      <c r="J7" s="17"/>
      <c r="K7" s="17"/>
      <c r="L7" s="17"/>
      <c r="M7" s="17"/>
      <c r="N7" s="21"/>
      <c r="O7" s="21"/>
      <c r="P7" s="21"/>
      <c r="Q7" s="21"/>
      <c r="R7" s="14"/>
      <c r="S7" s="32" t="s">
        <v>8</v>
      </c>
      <c r="T7" s="33">
        <f>SUMPRODUCT((MONTH(Sheet2!$B$5:$B$19995)=4)*(Sheet2!$D$5:$D$19995))</f>
        <v>1700</v>
      </c>
      <c r="U7" s="33">
        <f>SUMPRODUCT((MONTH(Sheet2!$I$5:$I$19995)=4)*(Sheet2!$K$5:$K$19995))</f>
        <v>800</v>
      </c>
      <c r="V7" s="31"/>
      <c r="W7" s="14"/>
    </row>
    <row r="8" customHeight="1" spans="1:23">
      <c r="A8" s="14"/>
      <c r="B8" s="14"/>
      <c r="C8" s="14"/>
      <c r="D8" s="14"/>
      <c r="E8" s="14"/>
      <c r="F8" s="17"/>
      <c r="G8" s="17"/>
      <c r="H8" s="17"/>
      <c r="I8" s="17"/>
      <c r="J8" s="17"/>
      <c r="K8" s="17"/>
      <c r="L8" s="17"/>
      <c r="M8" s="17"/>
      <c r="N8" s="21"/>
      <c r="O8" s="21"/>
      <c r="P8" s="21"/>
      <c r="Q8" s="21"/>
      <c r="R8" s="14"/>
      <c r="S8" s="32" t="s">
        <v>9</v>
      </c>
      <c r="T8" s="33">
        <f>SUMPRODUCT((MONTH(Sheet2!$B$5:$B$19995)=5)*(Sheet2!$D$5:$D$19995))</f>
        <v>1500</v>
      </c>
      <c r="U8" s="33">
        <f>SUMPRODUCT((MONTH(Sheet2!$I$5:$I$19995)=5)*(Sheet2!$K$5:$K$19995))</f>
        <v>900</v>
      </c>
      <c r="V8" s="31"/>
      <c r="W8" s="14"/>
    </row>
    <row r="9" customHeight="1" spans="1:23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32" t="s">
        <v>10</v>
      </c>
      <c r="T9" s="33">
        <f>SUMPRODUCT((MONTH(Sheet2!$B$5:$B$19995)=6)*(Sheet2!$D$5:$D$19995))</f>
        <v>2100</v>
      </c>
      <c r="U9" s="33">
        <f>SUMPRODUCT((MONTH(Sheet2!$I$5:$I$19995)=6)*(Sheet2!$K$5:$K$19995))</f>
        <v>1200</v>
      </c>
      <c r="V9" s="31"/>
      <c r="W9" s="14"/>
    </row>
    <row r="10" customHeight="1" spans="1:23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32" t="s">
        <v>11</v>
      </c>
      <c r="T10" s="33">
        <f>SUMPRODUCT((MONTH(Sheet2!$B$5:$B$19995)=7)*(Sheet2!$D$5:$D$19995))</f>
        <v>1500</v>
      </c>
      <c r="U10" s="33">
        <f>SUMPRODUCT((MONTH(Sheet2!$I$5:$I$19995)=7)*(Sheet2!$K$5:$K$19995))</f>
        <v>1100</v>
      </c>
      <c r="V10" s="31"/>
      <c r="W10" s="14"/>
    </row>
    <row r="11" customHeight="1" spans="1:23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32" t="s">
        <v>12</v>
      </c>
      <c r="T11" s="33">
        <f>SUMPRODUCT((MONTH(Sheet2!$B$5:$B$19995)=8)*(Sheet2!$D$5:$D$19995))</f>
        <v>2100</v>
      </c>
      <c r="U11" s="33">
        <f>SUMPRODUCT((MONTH(Sheet2!$I$5:$I$19995)=8)*(Sheet2!$K$5:$K$19995))</f>
        <v>900</v>
      </c>
      <c r="V11" s="31"/>
      <c r="W11" s="14"/>
    </row>
    <row r="12" customHeight="1" spans="1:23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32" t="s">
        <v>13</v>
      </c>
      <c r="T12" s="33">
        <f>SUMPRODUCT((MONTH(Sheet2!$B$5:$B$19995)=9)*(Sheet2!$D$5:$D$19995))</f>
        <v>1600</v>
      </c>
      <c r="U12" s="33">
        <f>SUMPRODUCT((MONTH(Sheet2!$I$5:$I$19995)=9)*(Sheet2!$K$5:$K$19995))</f>
        <v>700</v>
      </c>
      <c r="V12" s="31"/>
      <c r="W12" s="14"/>
    </row>
    <row r="13" customHeight="1" spans="1:23">
      <c r="A13" s="14"/>
      <c r="B13" s="18"/>
      <c r="C13" s="18"/>
      <c r="D13" s="18"/>
      <c r="E13" s="18"/>
      <c r="F13" s="14"/>
      <c r="G13" s="14"/>
      <c r="H13" s="14" t="s">
        <v>14</v>
      </c>
      <c r="I13" s="14"/>
      <c r="J13" s="14"/>
      <c r="K13" s="14"/>
      <c r="L13" s="14"/>
      <c r="M13" s="14" t="s">
        <v>15</v>
      </c>
      <c r="N13" s="14"/>
      <c r="O13" s="14"/>
      <c r="P13" s="14"/>
      <c r="Q13" s="14"/>
      <c r="R13" s="14"/>
      <c r="S13" s="32" t="s">
        <v>16</v>
      </c>
      <c r="T13" s="33">
        <f>SUMPRODUCT((MONTH(Sheet2!$B$5:$B$19995)=10)*(Sheet2!$D$5:$D$19995))</f>
        <v>1500</v>
      </c>
      <c r="U13" s="33">
        <f>SUMPRODUCT((MONTH(Sheet2!$I$5:$I$19995)=10)*(Sheet2!$K$5:$K$19995))</f>
        <v>800</v>
      </c>
      <c r="V13" s="31"/>
      <c r="W13" s="14"/>
    </row>
    <row r="14" customHeight="1" spans="1:23">
      <c r="A14" s="14"/>
      <c r="B14" s="18"/>
      <c r="C14" s="18"/>
      <c r="D14" s="18"/>
      <c r="E14" s="18"/>
      <c r="F14" s="14"/>
      <c r="G14" s="14"/>
      <c r="H14" s="14" t="s">
        <v>17</v>
      </c>
      <c r="I14" s="22">
        <f>SUMIF(Sheet2!$F$5:$F$200000,H14,Sheet2!$D$5:$D$200000)</f>
        <v>6700</v>
      </c>
      <c r="J14" s="22"/>
      <c r="K14" s="23">
        <f>I14/$F$4</f>
        <v>0.293859649122807</v>
      </c>
      <c r="L14" s="14"/>
      <c r="M14" s="24">
        <f>SUMIF(Sheet2!$M$5:$M$200000,H14,Sheet2!$K$5:$K$200000)</f>
        <v>3000</v>
      </c>
      <c r="N14" s="24"/>
      <c r="O14" s="25">
        <f>M14/$J$4</f>
        <v>0.267857142857143</v>
      </c>
      <c r="P14" s="14"/>
      <c r="Q14" s="14"/>
      <c r="R14" s="14"/>
      <c r="S14" s="32" t="s">
        <v>18</v>
      </c>
      <c r="T14" s="33">
        <f>SUMPRODUCT((MONTH(Sheet2!$B$5:$B$19995)=11)*(Sheet2!$D$5:$D$19995))</f>
        <v>2100</v>
      </c>
      <c r="U14" s="33">
        <f>SUMPRODUCT((MONTH(Sheet2!$I$5:$I$19995)=11)*(Sheet2!$K$5:$K$19995))</f>
        <v>600</v>
      </c>
      <c r="V14" s="31"/>
      <c r="W14" s="14"/>
    </row>
    <row r="15" customHeight="1" spans="1:23">
      <c r="A15" s="14"/>
      <c r="B15" s="14"/>
      <c r="C15" s="14"/>
      <c r="D15" s="14"/>
      <c r="E15" s="14"/>
      <c r="F15" s="14"/>
      <c r="G15" s="14"/>
      <c r="H15" s="14"/>
      <c r="I15" s="26">
        <f>K14</f>
        <v>0.293859649122807</v>
      </c>
      <c r="J15" s="26"/>
      <c r="K15" s="26"/>
      <c r="L15" s="26"/>
      <c r="M15" s="26">
        <f>O14</f>
        <v>0.267857142857143</v>
      </c>
      <c r="N15" s="26"/>
      <c r="O15" s="26"/>
      <c r="P15" s="26"/>
      <c r="Q15" s="14"/>
      <c r="R15" s="14"/>
      <c r="S15" s="32" t="s">
        <v>19</v>
      </c>
      <c r="T15" s="33">
        <f>SUMPRODUCT((MONTH(Sheet2!$B$5:$B$19995)=12)*(Sheet2!$D$5:$D$19995))</f>
        <v>2500</v>
      </c>
      <c r="U15" s="33">
        <f>SUMPRODUCT((MONTH(Sheet2!$I$5:$I$19995)=12)*(Sheet2!$K$5:$K$19995))</f>
        <v>500</v>
      </c>
      <c r="V15" s="31"/>
      <c r="W15" s="14"/>
    </row>
    <row r="16" customHeight="1" spans="1:23">
      <c r="A16" s="14"/>
      <c r="B16" s="14"/>
      <c r="C16" s="14"/>
      <c r="D16" s="14"/>
      <c r="E16" s="14"/>
      <c r="F16" s="14"/>
      <c r="G16" s="14"/>
      <c r="H16" s="14" t="s">
        <v>20</v>
      </c>
      <c r="I16" s="22">
        <f>SUMIF(Sheet2!$F$5:$F$200000,H16,Sheet2!$D$5:$D$200000)</f>
        <v>5400</v>
      </c>
      <c r="J16" s="22"/>
      <c r="K16" s="23">
        <f>I16/$F$4</f>
        <v>0.236842105263158</v>
      </c>
      <c r="L16" s="14"/>
      <c r="M16" s="24">
        <f>SUMIF(Sheet2!$M$5:$M$200000,H16,Sheet2!$K$5:$K$200000)</f>
        <v>2700</v>
      </c>
      <c r="N16" s="24"/>
      <c r="O16" s="25">
        <f>M16/$J$4</f>
        <v>0.241071428571429</v>
      </c>
      <c r="P16" s="14"/>
      <c r="Q16" s="14"/>
      <c r="R16" s="14"/>
      <c r="S16" s="32" t="s">
        <v>21</v>
      </c>
      <c r="T16" s="33">
        <f>SUM(T4:T15)</f>
        <v>22800</v>
      </c>
      <c r="U16" s="33">
        <f>SUM(U4:U15)</f>
        <v>11200</v>
      </c>
      <c r="V16" s="31"/>
      <c r="W16" s="14"/>
    </row>
    <row r="17" customHeight="1" spans="1:23">
      <c r="A17" s="14"/>
      <c r="B17" s="14"/>
      <c r="C17" s="14"/>
      <c r="D17" s="14"/>
      <c r="E17" s="14"/>
      <c r="F17" s="14"/>
      <c r="G17" s="14"/>
      <c r="H17" s="14"/>
      <c r="I17" s="26">
        <f>K16</f>
        <v>0.236842105263158</v>
      </c>
      <c r="J17" s="26"/>
      <c r="K17" s="26"/>
      <c r="L17" s="26"/>
      <c r="M17" s="26">
        <f>O16</f>
        <v>0.241071428571429</v>
      </c>
      <c r="N17" s="26"/>
      <c r="O17" s="26"/>
      <c r="P17" s="26"/>
      <c r="Q17" s="14"/>
      <c r="R17" s="14"/>
      <c r="S17" s="14"/>
      <c r="T17" s="14"/>
      <c r="U17" s="14"/>
      <c r="V17" s="14"/>
      <c r="W17" s="14"/>
    </row>
    <row r="18" customHeight="1" spans="1:23">
      <c r="A18" s="14"/>
      <c r="B18" s="14"/>
      <c r="C18" s="14"/>
      <c r="D18" s="14"/>
      <c r="E18" s="14"/>
      <c r="F18" s="14"/>
      <c r="G18" s="14"/>
      <c r="H18" s="14" t="s">
        <v>22</v>
      </c>
      <c r="I18" s="22">
        <f>SUMIF(Sheet2!$F$5:$F$200000,H18,Sheet2!$D$5:$D$200000)</f>
        <v>4400</v>
      </c>
      <c r="J18" s="22"/>
      <c r="K18" s="23">
        <f>I18/$F$4</f>
        <v>0.192982456140351</v>
      </c>
      <c r="L18" s="14"/>
      <c r="M18" s="24">
        <f>SUMIF(Sheet2!$M$5:$M$200000,H18,Sheet2!$K$5:$K$200000)</f>
        <v>2300</v>
      </c>
      <c r="N18" s="24"/>
      <c r="O18" s="25">
        <f>M18/$J$4</f>
        <v>0.205357142857143</v>
      </c>
      <c r="P18" s="14"/>
      <c r="Q18" s="14"/>
      <c r="R18" s="14"/>
      <c r="S18" s="27" t="s">
        <v>23</v>
      </c>
      <c r="T18" s="28" t="s">
        <v>1</v>
      </c>
      <c r="U18" s="28" t="s">
        <v>2</v>
      </c>
      <c r="V18" s="14"/>
      <c r="W18" s="14"/>
    </row>
    <row r="19" customHeight="1" spans="1:23">
      <c r="A19" s="14"/>
      <c r="B19" s="14"/>
      <c r="C19" s="14"/>
      <c r="D19" s="14"/>
      <c r="E19" s="14"/>
      <c r="F19" s="14"/>
      <c r="G19" s="14"/>
      <c r="H19" s="14"/>
      <c r="I19" s="26">
        <f>K18</f>
        <v>0.192982456140351</v>
      </c>
      <c r="J19" s="26"/>
      <c r="K19" s="26"/>
      <c r="L19" s="26"/>
      <c r="M19" s="26">
        <f>O18</f>
        <v>0.205357142857143</v>
      </c>
      <c r="N19" s="26"/>
      <c r="O19" s="26"/>
      <c r="P19" s="26"/>
      <c r="Q19" s="14"/>
      <c r="R19" s="14"/>
      <c r="S19" s="29" t="s">
        <v>24</v>
      </c>
      <c r="T19" s="30">
        <f>T4+T5+T6</f>
        <v>6200</v>
      </c>
      <c r="U19" s="30">
        <f>U4+U5+U6</f>
        <v>3700</v>
      </c>
      <c r="V19" s="14"/>
      <c r="W19" s="14"/>
    </row>
    <row r="20" customHeight="1" spans="1:23">
      <c r="A20" s="14"/>
      <c r="B20" s="14"/>
      <c r="C20" s="14"/>
      <c r="D20" s="14"/>
      <c r="E20" s="14"/>
      <c r="F20" s="14"/>
      <c r="G20" s="14"/>
      <c r="H20" s="14" t="s">
        <v>25</v>
      </c>
      <c r="I20" s="22">
        <f>SUMIF(Sheet2!$F$5:$F$200000,H20,Sheet2!$D$5:$D$200000)</f>
        <v>3300</v>
      </c>
      <c r="J20" s="22"/>
      <c r="K20" s="23">
        <f>I20/$F$4</f>
        <v>0.144736842105263</v>
      </c>
      <c r="L20" s="14"/>
      <c r="M20" s="24">
        <f>SUMIF(Sheet2!$M$5:$M$200000,H20,Sheet2!$K$5:$K$200000)</f>
        <v>1500</v>
      </c>
      <c r="N20" s="24"/>
      <c r="O20" s="25">
        <f>M20/$J$4</f>
        <v>0.133928571428571</v>
      </c>
      <c r="P20" s="14"/>
      <c r="Q20" s="14"/>
      <c r="R20" s="14"/>
      <c r="S20" s="32" t="s">
        <v>26</v>
      </c>
      <c r="T20" s="33">
        <f>T7+T8+T9</f>
        <v>5300</v>
      </c>
      <c r="U20" s="33">
        <f>U7+U8+U9</f>
        <v>2900</v>
      </c>
      <c r="V20" s="14"/>
      <c r="W20" s="14"/>
    </row>
    <row r="21" customHeight="1" spans="1:23">
      <c r="A21" s="14"/>
      <c r="B21" s="14"/>
      <c r="C21" s="14"/>
      <c r="D21" s="14"/>
      <c r="E21" s="14"/>
      <c r="F21" s="14"/>
      <c r="G21" s="14"/>
      <c r="H21" s="14"/>
      <c r="I21" s="26">
        <f>K20</f>
        <v>0.144736842105263</v>
      </c>
      <c r="J21" s="26"/>
      <c r="K21" s="26"/>
      <c r="L21" s="26"/>
      <c r="M21" s="26">
        <f>O20</f>
        <v>0.133928571428571</v>
      </c>
      <c r="N21" s="26"/>
      <c r="O21" s="26"/>
      <c r="P21" s="26"/>
      <c r="Q21" s="14"/>
      <c r="R21" s="14"/>
      <c r="S21" s="32" t="s">
        <v>27</v>
      </c>
      <c r="T21" s="33">
        <f>T10+T11+T12</f>
        <v>5200</v>
      </c>
      <c r="U21" s="33">
        <f>U10+U11+U12</f>
        <v>2700</v>
      </c>
      <c r="V21" s="14"/>
      <c r="W21" s="14"/>
    </row>
    <row r="22" customHeight="1" spans="1:23">
      <c r="A22" s="14"/>
      <c r="B22" s="14"/>
      <c r="C22" s="14"/>
      <c r="D22" s="14"/>
      <c r="E22" s="14"/>
      <c r="F22" s="14"/>
      <c r="G22" s="14"/>
      <c r="H22" s="14" t="s">
        <v>28</v>
      </c>
      <c r="I22" s="22">
        <f>SUMIF(Sheet2!$F$5:$F$200000,H22,Sheet2!$D$5:$D$200000)</f>
        <v>3000</v>
      </c>
      <c r="J22" s="22"/>
      <c r="K22" s="23">
        <f>I22/$F$4</f>
        <v>0.131578947368421</v>
      </c>
      <c r="L22" s="14"/>
      <c r="M22" s="24">
        <f>SUMIF(Sheet2!$M$5:$M$200000,H22,Sheet2!$K$5:$K$200000)</f>
        <v>1700</v>
      </c>
      <c r="N22" s="24"/>
      <c r="O22" s="25">
        <f>M22/$J$4</f>
        <v>0.151785714285714</v>
      </c>
      <c r="P22" s="14"/>
      <c r="Q22" s="14"/>
      <c r="R22" s="14"/>
      <c r="S22" s="32" t="s">
        <v>29</v>
      </c>
      <c r="T22" s="33">
        <f>T15+T14+T13</f>
        <v>6100</v>
      </c>
      <c r="U22" s="33">
        <f>U13+U14+U15</f>
        <v>1900</v>
      </c>
      <c r="V22" s="14"/>
      <c r="W22" s="14"/>
    </row>
    <row r="23" customHeight="1" spans="1:23">
      <c r="A23" s="14"/>
      <c r="B23" s="14"/>
      <c r="C23" s="14"/>
      <c r="D23" s="14"/>
      <c r="E23" s="14"/>
      <c r="F23" s="14"/>
      <c r="G23" s="14"/>
      <c r="H23" s="14"/>
      <c r="I23" s="26">
        <f>K22</f>
        <v>0.131578947368421</v>
      </c>
      <c r="J23" s="26"/>
      <c r="K23" s="26"/>
      <c r="L23" s="26"/>
      <c r="M23" s="26">
        <f>O22</f>
        <v>0.151785714285714</v>
      </c>
      <c r="N23" s="26"/>
      <c r="O23" s="26"/>
      <c r="P23" s="26"/>
      <c r="Q23" s="14"/>
      <c r="R23" s="14"/>
      <c r="S23" s="32" t="s">
        <v>21</v>
      </c>
      <c r="T23" s="33">
        <f>SUM(T19:T22)</f>
        <v>22800</v>
      </c>
      <c r="U23" s="33">
        <f>SUM(U19:U22)</f>
        <v>11200</v>
      </c>
      <c r="V23" s="14"/>
      <c r="W23" s="14"/>
    </row>
    <row r="24" customHeight="1" spans="1:23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</row>
    <row r="25" customHeight="1" spans="1:23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</row>
  </sheetData>
  <mergeCells count="35">
    <mergeCell ref="B3:D3"/>
    <mergeCell ref="F3:H3"/>
    <mergeCell ref="J3:L3"/>
    <mergeCell ref="N3:P3"/>
    <mergeCell ref="H13:I13"/>
    <mergeCell ref="M13:N13"/>
    <mergeCell ref="I14:J14"/>
    <mergeCell ref="M14:N14"/>
    <mergeCell ref="I15:L15"/>
    <mergeCell ref="M15:P15"/>
    <mergeCell ref="I16:J16"/>
    <mergeCell ref="M16:N16"/>
    <mergeCell ref="I17:L17"/>
    <mergeCell ref="M17:P17"/>
    <mergeCell ref="I18:J18"/>
    <mergeCell ref="M18:N18"/>
    <mergeCell ref="I19:L19"/>
    <mergeCell ref="M19:P19"/>
    <mergeCell ref="I20:J20"/>
    <mergeCell ref="M20:N20"/>
    <mergeCell ref="I21:L21"/>
    <mergeCell ref="M21:P21"/>
    <mergeCell ref="I22:J22"/>
    <mergeCell ref="M22:N22"/>
    <mergeCell ref="I23:L23"/>
    <mergeCell ref="M23:P23"/>
    <mergeCell ref="I4:I5"/>
    <mergeCell ref="M4:M5"/>
    <mergeCell ref="Q4:Q5"/>
    <mergeCell ref="B4:D5"/>
    <mergeCell ref="N4:P5"/>
    <mergeCell ref="F7:I8"/>
    <mergeCell ref="J7:M8"/>
    <mergeCell ref="F4:H5"/>
    <mergeCell ref="J4:L5"/>
  </mergeCells>
  <conditionalFormatting sqref="I15:L15 I17:L17 I19:L19 I21:L21 I23:L23">
    <cfRule type="dataBar" priority="2">
      <dataBar showValue="0">
        <cfvo type="min"/>
        <cfvo type="num" val="1"/>
        <color rgb="FF884AF3"/>
      </dataBar>
      <extLst>
        <ext xmlns:x14="http://schemas.microsoft.com/office/spreadsheetml/2009/9/main" uri="{B025F937-C7B1-47D3-B67F-A62EFF666E3E}">
          <x14:id>{6415d13e-0c61-4cf4-af17-e0f4ca782e70}</x14:id>
        </ext>
      </extLst>
    </cfRule>
  </conditionalFormatting>
  <conditionalFormatting sqref="M15:P15 M17:P17 M19:P19 M21:P21 M23:P23">
    <cfRule type="dataBar" priority="1">
      <dataBar showValue="0">
        <cfvo type="min"/>
        <cfvo type="num" val="1"/>
        <color rgb="FFA699CE"/>
      </dataBar>
      <extLst>
        <ext xmlns:x14="http://schemas.microsoft.com/office/spreadsheetml/2009/9/main" uri="{B025F937-C7B1-47D3-B67F-A62EFF666E3E}">
          <x14:id>{9ddd81dc-db5c-4a5e-ae7c-dc1f0edc8584}</x14:id>
        </ext>
      </extLst>
    </cfRule>
  </conditionalFormatting>
  <pageMargins left="0.7" right="0.7" top="0.75" bottom="0.75" header="0.3" footer="0.3"/>
  <pageSetup paperSize="9" orientation="portrait"/>
  <headerFooter/>
  <ignoredErrors>
    <ignoredError sqref="I15:P23" formula="1"/>
  </ignoredErrors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6415d13e-0c61-4cf4-af17-e0f4ca782e70}">
            <x14:dataBar minLength="0" maxLength="100" gradient="0">
              <x14:cfvo type="autoMin"/>
              <x14:cfvo type="num">
                <xm:f>1</xm:f>
              </x14:cfvo>
              <x14:negativeFillColor rgb="FFFF0000"/>
              <x14:axisColor rgb="FF000000"/>
            </x14:dataBar>
          </x14:cfRule>
          <xm:sqref>I15:L15 I17:L17 I19:L19 I21:L21 I23:L23</xm:sqref>
        </x14:conditionalFormatting>
        <x14:conditionalFormatting xmlns:xm="http://schemas.microsoft.com/office/excel/2006/main">
          <x14:cfRule type="dataBar" id="{9ddd81dc-db5c-4a5e-ae7c-dc1f0edc8584}">
            <x14:dataBar minLength="0" maxLength="100" gradient="0">
              <x14:cfvo type="autoMin"/>
              <x14:cfvo type="num">
                <xm:f>1</xm:f>
              </x14:cfvo>
              <x14:negativeFillColor rgb="FFFF0000"/>
              <x14:axisColor rgb="FF000000"/>
            </x14:dataBar>
          </x14:cfRule>
          <xm:sqref>M15:P15 M17:P17 M19:P19 M21:P21 M23:P23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P27"/>
  <sheetViews>
    <sheetView showGridLines="0" workbookViewId="0">
      <selection activeCell="E9" sqref="E9"/>
    </sheetView>
  </sheetViews>
  <sheetFormatPr defaultColWidth="10.125" defaultRowHeight="24.95" customHeight="1"/>
  <cols>
    <col min="1" max="1" width="3.25" style="1" customWidth="1"/>
    <col min="2" max="2" width="16.875" style="1" customWidth="1"/>
    <col min="3" max="3" width="16.25" style="1" customWidth="1"/>
    <col min="4" max="4" width="16.25" style="2" customWidth="1"/>
    <col min="5" max="5" width="16.25" style="1" customWidth="1"/>
    <col min="6" max="6" width="14.875" style="1" customWidth="1"/>
    <col min="7" max="7" width="16.25" style="1" customWidth="1"/>
    <col min="8" max="8" width="1.625" style="3" customWidth="1"/>
    <col min="9" max="10" width="16.25" style="1" customWidth="1"/>
    <col min="11" max="11" width="16.25" style="2" customWidth="1"/>
    <col min="12" max="12" width="18.625" style="1" customWidth="1"/>
    <col min="13" max="14" width="13.125" style="1" customWidth="1"/>
    <col min="15" max="15" width="2.375" style="1" customWidth="1"/>
    <col min="16" max="16" width="13.25" style="1" customWidth="1"/>
    <col min="17" max="16378" width="10.125" style="1" customWidth="1"/>
    <col min="16379" max="16381" width="10.125" style="1"/>
  </cols>
  <sheetData>
    <row r="1" s="1" customFormat="1" ht="18" customHeight="1" spans="4:11">
      <c r="D1" s="2"/>
      <c r="H1" s="3"/>
      <c r="K1" s="2"/>
    </row>
    <row r="2" s="1" customFormat="1" ht="51.95" customHeight="1" spans="2:14">
      <c r="B2" s="4" t="s">
        <v>30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="1" customFormat="1" ht="12" customHeight="1" spans="4:11">
      <c r="D3" s="2"/>
      <c r="H3" s="3"/>
      <c r="K3" s="2"/>
    </row>
    <row r="4" s="1" customFormat="1" ht="33" customHeight="1" spans="2:16">
      <c r="B4" s="5" t="s">
        <v>31</v>
      </c>
      <c r="C4" s="5" t="s">
        <v>32</v>
      </c>
      <c r="D4" s="5" t="s">
        <v>1</v>
      </c>
      <c r="E4" s="5" t="s">
        <v>33</v>
      </c>
      <c r="F4" s="5" t="s">
        <v>34</v>
      </c>
      <c r="G4" s="5" t="s">
        <v>35</v>
      </c>
      <c r="H4" s="6"/>
      <c r="I4" s="5" t="s">
        <v>31</v>
      </c>
      <c r="J4" s="5" t="s">
        <v>32</v>
      </c>
      <c r="K4" s="5" t="s">
        <v>2</v>
      </c>
      <c r="L4" s="5" t="s">
        <v>33</v>
      </c>
      <c r="M4" s="5" t="s">
        <v>36</v>
      </c>
      <c r="N4" s="5" t="s">
        <v>35</v>
      </c>
      <c r="O4"/>
      <c r="P4">
        <f ca="1">YEAR(TODAY())</f>
        <v>2021</v>
      </c>
    </row>
    <row r="5" s="1" customFormat="1" customHeight="1" spans="2:16">
      <c r="B5" s="7">
        <v>44197</v>
      </c>
      <c r="C5" s="8" t="s">
        <v>37</v>
      </c>
      <c r="D5" s="9">
        <v>2500</v>
      </c>
      <c r="E5" s="8" t="s">
        <v>37</v>
      </c>
      <c r="F5" s="8" t="s">
        <v>17</v>
      </c>
      <c r="G5" s="8"/>
      <c r="H5" s="3"/>
      <c r="I5" s="7">
        <v>44197</v>
      </c>
      <c r="J5" s="8" t="s">
        <v>37</v>
      </c>
      <c r="K5" s="9">
        <v>1200</v>
      </c>
      <c r="L5" s="8" t="s">
        <v>37</v>
      </c>
      <c r="M5" s="8" t="s">
        <v>17</v>
      </c>
      <c r="N5" s="8"/>
      <c r="O5"/>
      <c r="P5">
        <f ca="1">MONTH(TODAY())</f>
        <v>8</v>
      </c>
    </row>
    <row r="6" s="1" customFormat="1" customHeight="1" spans="2:16">
      <c r="B6" s="10">
        <v>44228</v>
      </c>
      <c r="C6" s="8" t="s">
        <v>37</v>
      </c>
      <c r="D6" s="11">
        <v>1400</v>
      </c>
      <c r="E6" s="8" t="s">
        <v>37</v>
      </c>
      <c r="F6" s="8" t="s">
        <v>20</v>
      </c>
      <c r="G6" s="8"/>
      <c r="H6" s="3"/>
      <c r="I6" s="10">
        <v>44228</v>
      </c>
      <c r="J6" s="8" t="s">
        <v>37</v>
      </c>
      <c r="K6" s="11">
        <v>1100</v>
      </c>
      <c r="L6" s="8" t="s">
        <v>37</v>
      </c>
      <c r="M6" s="8" t="s">
        <v>20</v>
      </c>
      <c r="N6" s="8"/>
      <c r="O6"/>
      <c r="P6"/>
    </row>
    <row r="7" s="1" customFormat="1" customHeight="1" spans="2:16">
      <c r="B7" s="7">
        <v>44256</v>
      </c>
      <c r="C7" s="8" t="s">
        <v>37</v>
      </c>
      <c r="D7" s="11">
        <v>2300</v>
      </c>
      <c r="E7" s="8" t="s">
        <v>37</v>
      </c>
      <c r="F7" s="8" t="s">
        <v>22</v>
      </c>
      <c r="G7" s="8"/>
      <c r="H7" s="3"/>
      <c r="I7" s="7">
        <v>44256</v>
      </c>
      <c r="J7" s="8" t="s">
        <v>37</v>
      </c>
      <c r="K7" s="11">
        <v>1400</v>
      </c>
      <c r="L7" s="8" t="s">
        <v>37</v>
      </c>
      <c r="M7" s="8" t="s">
        <v>22</v>
      </c>
      <c r="N7" s="8"/>
      <c r="O7"/>
      <c r="P7"/>
    </row>
    <row r="8" s="1" customFormat="1" customHeight="1" spans="2:16">
      <c r="B8" s="10">
        <v>44287</v>
      </c>
      <c r="C8" s="8" t="s">
        <v>37</v>
      </c>
      <c r="D8" s="11">
        <v>1700</v>
      </c>
      <c r="E8" s="8" t="s">
        <v>37</v>
      </c>
      <c r="F8" s="8" t="s">
        <v>25</v>
      </c>
      <c r="G8" s="8"/>
      <c r="H8" s="3"/>
      <c r="I8" s="10">
        <v>44287</v>
      </c>
      <c r="J8" s="8" t="s">
        <v>37</v>
      </c>
      <c r="K8" s="11">
        <v>800</v>
      </c>
      <c r="L8" s="8" t="s">
        <v>37</v>
      </c>
      <c r="M8" s="8" t="s">
        <v>25</v>
      </c>
      <c r="N8" s="8"/>
      <c r="O8"/>
      <c r="P8"/>
    </row>
    <row r="9" s="1" customFormat="1" customHeight="1" spans="2:16">
      <c r="B9" s="7">
        <v>44317</v>
      </c>
      <c r="C9" s="8" t="s">
        <v>37</v>
      </c>
      <c r="D9" s="11">
        <v>1500</v>
      </c>
      <c r="E9" s="8" t="s">
        <v>37</v>
      </c>
      <c r="F9" s="8" t="s">
        <v>28</v>
      </c>
      <c r="G9" s="8"/>
      <c r="H9" s="3"/>
      <c r="I9" s="7">
        <v>44317</v>
      </c>
      <c r="J9" s="8" t="s">
        <v>37</v>
      </c>
      <c r="K9" s="11">
        <v>900</v>
      </c>
      <c r="L9" s="8" t="s">
        <v>37</v>
      </c>
      <c r="M9" s="8" t="s">
        <v>28</v>
      </c>
      <c r="N9" s="8"/>
      <c r="O9"/>
      <c r="P9"/>
    </row>
    <row r="10" s="1" customFormat="1" customHeight="1" spans="2:16">
      <c r="B10" s="10">
        <v>44348</v>
      </c>
      <c r="C10" s="8" t="s">
        <v>37</v>
      </c>
      <c r="D10" s="11">
        <v>2100</v>
      </c>
      <c r="E10" s="8" t="s">
        <v>37</v>
      </c>
      <c r="F10" s="8" t="s">
        <v>17</v>
      </c>
      <c r="G10" s="8"/>
      <c r="H10" s="3"/>
      <c r="I10" s="10">
        <v>44348</v>
      </c>
      <c r="J10" s="8" t="s">
        <v>37</v>
      </c>
      <c r="K10" s="11">
        <v>1200</v>
      </c>
      <c r="L10" s="8" t="s">
        <v>37</v>
      </c>
      <c r="M10" s="8" t="s">
        <v>17</v>
      </c>
      <c r="N10" s="8"/>
      <c r="O10"/>
      <c r="P10"/>
    </row>
    <row r="11" s="1" customFormat="1" customHeight="1" spans="2:16">
      <c r="B11" s="7">
        <v>44378</v>
      </c>
      <c r="C11" s="8" t="s">
        <v>37</v>
      </c>
      <c r="D11" s="11">
        <v>1500</v>
      </c>
      <c r="E11" s="8" t="s">
        <v>37</v>
      </c>
      <c r="F11" s="8" t="s">
        <v>20</v>
      </c>
      <c r="G11" s="8"/>
      <c r="H11" s="3"/>
      <c r="I11" s="7">
        <v>44378</v>
      </c>
      <c r="J11" s="8" t="s">
        <v>37</v>
      </c>
      <c r="K11" s="11">
        <v>1100</v>
      </c>
      <c r="L11" s="8" t="s">
        <v>37</v>
      </c>
      <c r="M11" s="8" t="s">
        <v>20</v>
      </c>
      <c r="N11" s="8"/>
      <c r="O11"/>
      <c r="P11"/>
    </row>
    <row r="12" s="1" customFormat="1" customHeight="1" spans="2:16">
      <c r="B12" s="10">
        <v>44409</v>
      </c>
      <c r="C12" s="8" t="s">
        <v>37</v>
      </c>
      <c r="D12" s="11">
        <v>2100</v>
      </c>
      <c r="E12" s="8" t="s">
        <v>37</v>
      </c>
      <c r="F12" s="8" t="s">
        <v>22</v>
      </c>
      <c r="G12" s="8"/>
      <c r="H12" s="3"/>
      <c r="I12" s="10">
        <v>44409</v>
      </c>
      <c r="J12" s="8" t="s">
        <v>37</v>
      </c>
      <c r="K12" s="11">
        <v>900</v>
      </c>
      <c r="L12" s="8" t="s">
        <v>37</v>
      </c>
      <c r="M12" s="8" t="s">
        <v>22</v>
      </c>
      <c r="N12" s="8"/>
      <c r="O12"/>
      <c r="P12"/>
    </row>
    <row r="13" s="1" customFormat="1" customHeight="1" spans="2:16">
      <c r="B13" s="7">
        <v>44440</v>
      </c>
      <c r="C13" s="8" t="s">
        <v>37</v>
      </c>
      <c r="D13" s="11">
        <v>1600</v>
      </c>
      <c r="E13" s="8" t="s">
        <v>37</v>
      </c>
      <c r="F13" s="8" t="s">
        <v>25</v>
      </c>
      <c r="G13" s="8"/>
      <c r="H13" s="3"/>
      <c r="I13" s="7">
        <v>44440</v>
      </c>
      <c r="J13" s="8" t="s">
        <v>37</v>
      </c>
      <c r="K13" s="11">
        <v>700</v>
      </c>
      <c r="L13" s="8" t="s">
        <v>37</v>
      </c>
      <c r="M13" s="8" t="s">
        <v>25</v>
      </c>
      <c r="N13" s="8"/>
      <c r="O13"/>
      <c r="P13"/>
    </row>
    <row r="14" s="1" customFormat="1" customHeight="1" spans="2:16">
      <c r="B14" s="10">
        <v>44470</v>
      </c>
      <c r="C14" s="8" t="s">
        <v>37</v>
      </c>
      <c r="D14" s="11">
        <v>1500</v>
      </c>
      <c r="E14" s="8" t="s">
        <v>37</v>
      </c>
      <c r="F14" s="8" t="s">
        <v>28</v>
      </c>
      <c r="G14" s="8"/>
      <c r="H14" s="3"/>
      <c r="I14" s="10">
        <v>44470</v>
      </c>
      <c r="J14" s="8" t="s">
        <v>37</v>
      </c>
      <c r="K14" s="11">
        <v>800</v>
      </c>
      <c r="L14" s="8" t="s">
        <v>37</v>
      </c>
      <c r="M14" s="8" t="s">
        <v>28</v>
      </c>
      <c r="N14" s="8"/>
      <c r="O14"/>
      <c r="P14"/>
    </row>
    <row r="15" s="1" customFormat="1" customHeight="1" spans="2:16">
      <c r="B15" s="7">
        <v>44501</v>
      </c>
      <c r="C15" s="8" t="s">
        <v>37</v>
      </c>
      <c r="D15" s="11">
        <v>2100</v>
      </c>
      <c r="E15" s="8" t="s">
        <v>37</v>
      </c>
      <c r="F15" s="8" t="s">
        <v>17</v>
      </c>
      <c r="G15" s="8"/>
      <c r="H15" s="3"/>
      <c r="I15" s="7">
        <v>44501</v>
      </c>
      <c r="J15" s="8" t="s">
        <v>37</v>
      </c>
      <c r="K15" s="11">
        <v>600</v>
      </c>
      <c r="L15" s="8" t="s">
        <v>37</v>
      </c>
      <c r="M15" s="8" t="s">
        <v>17</v>
      </c>
      <c r="N15" s="8"/>
      <c r="O15"/>
      <c r="P15"/>
    </row>
    <row r="16" s="1" customFormat="1" customHeight="1" spans="2:16">
      <c r="B16" s="10">
        <v>44531</v>
      </c>
      <c r="C16" s="8" t="s">
        <v>37</v>
      </c>
      <c r="D16" s="11">
        <v>2500</v>
      </c>
      <c r="E16" s="8" t="s">
        <v>37</v>
      </c>
      <c r="F16" s="8" t="s">
        <v>20</v>
      </c>
      <c r="G16" s="8"/>
      <c r="H16" s="3"/>
      <c r="I16" s="10">
        <v>44531</v>
      </c>
      <c r="J16" s="8" t="s">
        <v>37</v>
      </c>
      <c r="K16" s="11">
        <v>500</v>
      </c>
      <c r="L16" s="8" t="s">
        <v>37</v>
      </c>
      <c r="M16" s="8" t="s">
        <v>20</v>
      </c>
      <c r="N16" s="8"/>
      <c r="O16"/>
      <c r="P16"/>
    </row>
    <row r="17" s="1" customFormat="1" customHeight="1" spans="2:16">
      <c r="B17" s="12"/>
      <c r="C17" s="12"/>
      <c r="D17" s="11"/>
      <c r="E17" s="12"/>
      <c r="F17" s="8"/>
      <c r="G17" s="8"/>
      <c r="H17" s="3"/>
      <c r="I17" s="7"/>
      <c r="J17" s="12"/>
      <c r="K17" s="11"/>
      <c r="L17" s="12"/>
      <c r="M17" s="8"/>
      <c r="N17" s="8"/>
      <c r="O17"/>
      <c r="P17"/>
    </row>
    <row r="18" s="1" customFormat="1" customHeight="1" spans="2:16">
      <c r="B18" s="12"/>
      <c r="C18" s="12"/>
      <c r="D18" s="11"/>
      <c r="E18" s="12"/>
      <c r="F18" s="8"/>
      <c r="G18" s="8"/>
      <c r="H18" s="3"/>
      <c r="I18" s="10"/>
      <c r="J18" s="12"/>
      <c r="K18" s="11"/>
      <c r="L18" s="12"/>
      <c r="M18" s="8"/>
      <c r="N18" s="8"/>
      <c r="O18" s="3"/>
      <c r="P18" s="3"/>
    </row>
    <row r="19" s="1" customFormat="1" customHeight="1" spans="2:14">
      <c r="B19" s="12"/>
      <c r="C19" s="12"/>
      <c r="D19" s="11"/>
      <c r="E19" s="12"/>
      <c r="F19" s="8"/>
      <c r="G19" s="8"/>
      <c r="H19" s="3"/>
      <c r="I19" s="7"/>
      <c r="J19" s="12"/>
      <c r="K19" s="11"/>
      <c r="L19" s="12"/>
      <c r="M19" s="8"/>
      <c r="N19" s="8"/>
    </row>
    <row r="20" s="1" customFormat="1" customHeight="1" spans="2:14">
      <c r="B20" s="12"/>
      <c r="C20" s="12"/>
      <c r="D20" s="11"/>
      <c r="E20" s="12"/>
      <c r="F20" s="8"/>
      <c r="G20" s="8"/>
      <c r="H20" s="3"/>
      <c r="I20" s="10"/>
      <c r="J20" s="12"/>
      <c r="K20" s="11"/>
      <c r="L20" s="12"/>
      <c r="M20" s="8"/>
      <c r="N20" s="8"/>
    </row>
    <row r="21" s="1" customFormat="1" customHeight="1" spans="2:14">
      <c r="B21" s="12"/>
      <c r="C21" s="12"/>
      <c r="D21" s="11"/>
      <c r="E21" s="12"/>
      <c r="F21" s="8"/>
      <c r="G21" s="8"/>
      <c r="H21" s="3"/>
      <c r="I21" s="7"/>
      <c r="J21" s="12"/>
      <c r="K21" s="11"/>
      <c r="L21" s="12"/>
      <c r="M21" s="8"/>
      <c r="N21" s="8"/>
    </row>
    <row r="22" s="1" customFormat="1" customHeight="1" spans="2:14">
      <c r="B22" s="12"/>
      <c r="C22" s="12"/>
      <c r="D22" s="11"/>
      <c r="E22" s="12"/>
      <c r="F22" s="8"/>
      <c r="G22" s="8"/>
      <c r="H22" s="3"/>
      <c r="I22" s="10"/>
      <c r="J22" s="12"/>
      <c r="K22" s="11"/>
      <c r="L22" s="12"/>
      <c r="M22" s="8"/>
      <c r="N22" s="8"/>
    </row>
    <row r="23" s="1" customFormat="1" customHeight="1" spans="2:14">
      <c r="B23" s="12"/>
      <c r="C23" s="12"/>
      <c r="D23" s="11"/>
      <c r="E23" s="12"/>
      <c r="F23" s="8"/>
      <c r="G23" s="8"/>
      <c r="H23" s="3"/>
      <c r="I23" s="7"/>
      <c r="J23" s="12"/>
      <c r="K23" s="11"/>
      <c r="L23" s="12"/>
      <c r="M23" s="8"/>
      <c r="N23" s="8"/>
    </row>
    <row r="24" s="1" customFormat="1" customHeight="1" spans="2:14">
      <c r="B24" s="12"/>
      <c r="C24" s="12"/>
      <c r="D24" s="11"/>
      <c r="E24" s="12"/>
      <c r="F24" s="8"/>
      <c r="G24" s="8"/>
      <c r="H24" s="3"/>
      <c r="I24" s="10"/>
      <c r="J24" s="12"/>
      <c r="K24" s="11"/>
      <c r="L24" s="12"/>
      <c r="M24" s="8"/>
      <c r="N24" s="8"/>
    </row>
    <row r="25" s="1" customFormat="1" customHeight="1" spans="2:14">
      <c r="B25" s="12"/>
      <c r="C25" s="12"/>
      <c r="D25" s="11"/>
      <c r="E25" s="12"/>
      <c r="F25" s="8"/>
      <c r="G25" s="8"/>
      <c r="H25" s="3"/>
      <c r="I25" s="7"/>
      <c r="J25" s="12"/>
      <c r="K25" s="11"/>
      <c r="L25" s="12"/>
      <c r="M25" s="8"/>
      <c r="N25" s="8"/>
    </row>
    <row r="26" s="1" customFormat="1" customHeight="1" spans="2:14">
      <c r="B26" s="12"/>
      <c r="C26" s="12"/>
      <c r="D26" s="11"/>
      <c r="E26" s="12"/>
      <c r="F26" s="8"/>
      <c r="G26" s="8"/>
      <c r="H26" s="3"/>
      <c r="I26" s="10"/>
      <c r="J26" s="12"/>
      <c r="K26" s="11"/>
      <c r="L26" s="12"/>
      <c r="M26" s="8"/>
      <c r="N26" s="8"/>
    </row>
    <row r="27" s="1" customFormat="1" customHeight="1" spans="2:14">
      <c r="B27" s="12"/>
      <c r="C27" s="12"/>
      <c r="D27" s="11"/>
      <c r="E27" s="12"/>
      <c r="F27" s="8"/>
      <c r="G27" s="8"/>
      <c r="H27" s="3"/>
      <c r="I27" s="7"/>
      <c r="J27" s="12"/>
      <c r="K27" s="11"/>
      <c r="L27" s="12"/>
      <c r="M27" s="8"/>
      <c r="N27" s="8"/>
    </row>
  </sheetData>
  <mergeCells count="1">
    <mergeCell ref="B2:N2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C44" sqref="C44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沒人給我穿襪子</cp:lastModifiedBy>
  <dcterms:created xsi:type="dcterms:W3CDTF">2021-08-01T01:26:00Z</dcterms:created>
  <dcterms:modified xsi:type="dcterms:W3CDTF">2021-08-06T09:01:15Z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82404F05090541269DC920DB35AE0CBF</vt:lpwstr>
  </property>
  <property fmtid="{D5CDD505-2E9C-101B-9397-08002B2CF9AE}" pid="3" name="KSOProductBuildVer">
    <vt:lpwstr>2052-11.1.0.10667</vt:lpwstr>
  </property>
  <property fmtid="{D5CDD505-2E9C-101B-9397-08002B2CF9AE}" pid="4" name="KSOTemplateUUID">
    <vt:lpwstr>v1.0_mb_Txc7Jo9brTPZ6Pwr1De9kg==</vt:lpwstr>
  </property>
</Properties>
</file>