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資料看板" sheetId="4" r:id="rId1"/>
    <sheet name="資料表" sheetId="1" r:id="rId2"/>
    <sheet name="Sheet2" sheetId="2" r:id="rId3"/>
    <sheet name="Sheet3" sheetId="3" r:id="rId4"/>
  </sheets>
  <definedNames>
    <definedName name="支出">OFFSET(資料表!$C$11:$C$41,,2*資料看板!$I$10-1)</definedName>
    <definedName name="收入">OFFSET(資料表!$C$11:$C$41,,2*資料看板!$I$10)</definedName>
  </definedNames>
  <calcPr calcId="144525"/>
</workbook>
</file>

<file path=xl/sharedStrings.xml><?xml version="1.0" encoding="utf-8"?>
<sst xmlns="http://schemas.openxmlformats.org/spreadsheetml/2006/main" count="117" uniqueCount="68">
  <si>
    <t>一</t>
  </si>
  <si>
    <t>二</t>
  </si>
  <si>
    <t>三</t>
  </si>
  <si>
    <t>四</t>
  </si>
  <si>
    <t>五</t>
  </si>
  <si>
    <t>六</t>
  </si>
  <si>
    <t>日</t>
  </si>
  <si>
    <t>收入最大</t>
  </si>
  <si>
    <t>收入最小</t>
  </si>
  <si>
    <t>支出最大</t>
  </si>
  <si>
    <t>支出最小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</si>
  <si>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</si>
  <si>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</si>
  <si>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</si>
  <si>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</si>
  <si>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</si>
  <si>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</si>
  <si>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</si>
  <si>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</si>
  <si>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</si>
  <si>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</si>
  <si>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</si>
  <si>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</si>
  <si>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</si>
  <si>
    <t>一季度</t>
  </si>
  <si>
    <t>二季度</t>
  </si>
  <si>
    <t>三季度</t>
  </si>
  <si>
    <t>四季度</t>
  </si>
  <si>
    <t>收入</t>
  </si>
  <si>
    <t>支出</t>
  </si>
  <si>
    <t>日期</t>
  </si>
  <si>
    <t>年度</t>
  </si>
  <si>
    <t>盈餘</t>
  </si>
  <si>
    <t>收入大</t>
  </si>
  <si>
    <t>收入小</t>
  </si>
  <si>
    <t>支出大</t>
  </si>
  <si>
    <t>支出小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</si>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</sst>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#&quot;月&quot;"/>
  </numFmts>
  <fonts count="39">
    <font>
      <sz val="11"/>
      <color theme="1"/>
      <name val="宋体"/>
      <charset val="134"/>
      <scheme val="minor"/>
    </font>
    <font>
      <sz val="12"/>
      <color theme="1"/>
      <name val="汉仪君黑-55W"/>
      <charset val="134"/>
    </font>
    <font>
      <b/>
      <sz val="12"/>
      <color theme="1" tint="0.25"/>
      <name val="汉仪君黑-55W"/>
      <charset val="134"/>
    </font>
    <font>
      <sz val="12"/>
      <color theme="1" tint="0.25"/>
      <name val="汉仪君黑-55W"/>
      <charset val="134"/>
    </font>
    <font>
      <sz val="12"/>
      <color theme="0" tint="-0.05"/>
      <name val="汉仪君黑-55W"/>
      <charset val="134"/>
    </font>
    <font>
      <sz val="12"/>
      <name val="汉仪君黑-55W"/>
      <charset val="134"/>
    </font>
    <font>
      <b/>
      <sz val="16"/>
      <name val="汉仪君黑-55W"/>
      <charset val="134"/>
    </font>
    <font>
      <sz val="16"/>
      <name val="汉仪君黑-55W"/>
      <charset val="134"/>
    </font>
    <font>
      <b/>
      <sz val="14"/>
      <name val="汉仪君黑-55W"/>
      <charset val="134"/>
    </font>
    <font>
      <sz val="14"/>
      <name val="汉仪君黑-55W"/>
      <charset val="134"/>
    </font>
    <font>
      <sz val="9"/>
      <color theme="1"/>
      <name val="汉仪君黑-55W"/>
      <charset val="134"/>
    </font>
    <font>
      <sz val="13"/>
      <color theme="1" tint="0.5"/>
      <name val="汉仪君黑-55W"/>
      <charset val="134"/>
    </font>
    <font>
      <b/>
      <sz val="12"/>
      <name val="汉仪君黑-55W"/>
      <charset val="134"/>
    </font>
    <font>
      <b/>
      <sz val="22"/>
      <color theme="7"/>
      <name val="汉仪君黑-55W"/>
      <charset val="134"/>
    </font>
    <font>
      <sz val="12"/>
      <color theme="1" tint="0.5"/>
      <name val="汉仪君黑-55W"/>
      <charset val="134"/>
    </font>
    <font>
      <b/>
      <sz val="12"/>
      <color theme="1" tint="0.5"/>
      <name val="汉仪君黑-55W"/>
      <charset val="134"/>
    </font>
    <font>
      <b/>
      <sz val="22"/>
      <color theme="9"/>
      <name val="汉仪君黑-55W"/>
      <charset val="134"/>
    </font>
    <font>
      <b/>
      <sz val="22"/>
      <color theme="5"/>
      <name val="汉仪君黑-55W"/>
      <charset val="134"/>
    </font>
    <font>
      <sz val="12"/>
      <color theme="0"/>
      <name val="汉仪君黑-55W"/>
      <charset val="134"/>
    </font>
    <font>
      <b/>
      <sz val="22"/>
      <color theme="8"/>
      <name val="汉仪君黑-55W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theme="0"/>
      </left>
      <right style="thin">
        <color theme="1" tint="0.5"/>
      </right>
      <top/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/>
      <bottom style="thin">
        <color theme="1" tint="0.5"/>
      </bottom>
      <diagonal/>
    </border>
    <border>
      <left style="thin">
        <color theme="0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/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/>
      <right style="thin">
        <color theme="1" tint="0.5"/>
      </right>
      <top style="thin">
        <color theme="1" tint="0.5"/>
      </top>
      <bottom style="double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double">
        <color theme="1" tint="0.5"/>
      </bottom>
      <diagonal/>
    </border>
    <border>
      <left/>
      <right/>
      <top style="double">
        <color theme="1" tint="0.5"/>
      </top>
      <bottom/>
      <diagonal/>
    </border>
    <border>
      <left style="thin">
        <color theme="1" tint="0.5"/>
      </left>
      <right/>
      <top/>
      <bottom style="thin">
        <color theme="1" tint="0.5"/>
      </bottom>
      <diagonal/>
    </border>
    <border>
      <left style="thin">
        <color theme="1" tint="0.5"/>
      </left>
      <right/>
      <top style="thin">
        <color theme="1" tint="0.5"/>
      </top>
      <bottom style="thin">
        <color theme="1" tint="0.5"/>
      </bottom>
      <diagonal/>
    </border>
    <border>
      <left style="thin">
        <color theme="1" tint="0.5"/>
      </left>
      <right/>
      <top style="thin">
        <color theme="1" tint="0.5"/>
      </top>
      <bottom style="double">
        <color theme="1" tint="0.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9" borderId="21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6" fillId="33" borderId="23" applyNumberFormat="0" applyAlignment="0" applyProtection="0">
      <alignment vertical="center"/>
    </xf>
    <xf numFmtId="0" fontId="37" fillId="33" borderId="17" applyNumberFormat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2" borderId="0" xfId="0" applyFont="1" applyFill="1" applyAlignment="1">
      <alignment vertical="top"/>
    </xf>
    <xf numFmtId="0" fontId="15" fillId="0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6" borderId="1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8" fillId="2" borderId="0" xfId="0" applyFont="1" applyFill="1" applyAlignment="1"/>
    <xf numFmtId="0" fontId="19" fillId="0" borderId="0" xfId="0" applyFont="1" applyFill="1" applyAlignment="1">
      <alignment horizontal="left" vertical="center"/>
    </xf>
    <xf numFmtId="0" fontId="18" fillId="2" borderId="0" xfId="0" applyFont="1" applyFill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b val="1"/>
        <i val="0"/>
        <color theme="1"/>
      </font>
      <fill>
        <patternFill patternType="solid">
          <bgColor theme="4" tint="0.8"/>
        </patternFill>
      </fill>
      <border>
        <left/>
        <right/>
        <top/>
        <bottom style="thin">
          <color theme="4"/>
        </bottom>
      </border>
    </dxf>
    <dxf>
      <font>
        <color theme="9"/>
      </font>
      <fill>
        <patternFill patternType="solid">
          <bgColor theme="9" tint="0.8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color theme="7"/>
      </font>
      <fill>
        <patternFill patternType="solid">
          <bgColor theme="7" tint="0.8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color theme="5"/>
      </font>
      <fill>
        <patternFill patternType="solid">
          <bgColor theme="5" tint="0.8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color theme="8"/>
      </font>
      <fill>
        <patternFill patternType="solid">
          <bgColor theme="8" tint="0.8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月度各產品銷量</a:t>
            </a:r>
            <a:endParaRPr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>
        <c:manualLayout>
          <c:xMode val="edge"/>
          <c:yMode val="edge"/>
          <c:x val="0.00171614896172988"/>
          <c:y val="0.0069460523269275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125843724562447"/>
          <c:y val="0.195415605464228"/>
          <c:w val="0.974831251815103"/>
          <c:h val="0.705811530446863"/>
        </c:manualLayout>
      </c:layout>
      <c:areaChart>
        <c:grouping val="standard"/>
        <c:varyColors val="0"/>
        <c:ser>
          <c:idx val="3"/>
          <c:order val="2"/>
          <c:tx>
            <c:strRef>
              <c:f>"收入1"</c:f>
              <c:strCache>
                <c:ptCount val="1"/>
                <c:pt idx="0">
                  <c:v>收入1</c:v>
                </c:pt>
              </c:strCache>
            </c:strRef>
          </c:tx>
          <c:spPr>
            <a:gradFill>
              <a:gsLst>
                <a:gs pos="0">
                  <a:schemeClr val="accent4">
                    <a:lumMod val="75000"/>
                  </a:schemeClr>
                </a:gs>
                <a:gs pos="100000">
                  <a:schemeClr val="accent4">
                    <a:alpha val="25000"/>
                    <a:lumMod val="20000"/>
                    <a:lumOff val="80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dLbls>
            <c:delete val="1"/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[0]!支出</c:f>
              <c:numCache>
                <c:formatCode>General</c:formatCode>
                <c:ptCount val="31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800</c:v>
                </c:pt>
                <c:pt idx="6">
                  <c:v>700</c:v>
                </c:pt>
                <c:pt idx="7">
                  <c:v>600</c:v>
                </c:pt>
                <c:pt idx="8">
                  <c:v>499</c:v>
                </c:pt>
                <c:pt idx="9">
                  <c:v>600</c:v>
                </c:pt>
                <c:pt idx="10">
                  <c:v>700</c:v>
                </c:pt>
                <c:pt idx="11">
                  <c:v>800</c:v>
                </c:pt>
                <c:pt idx="12">
                  <c:v>950</c:v>
                </c:pt>
                <c:pt idx="13">
                  <c:v>800</c:v>
                </c:pt>
                <c:pt idx="14">
                  <c:v>700</c:v>
                </c:pt>
                <c:pt idx="15">
                  <c:v>600</c:v>
                </c:pt>
                <c:pt idx="16">
                  <c:v>498</c:v>
                </c:pt>
                <c:pt idx="17">
                  <c:v>600</c:v>
                </c:pt>
                <c:pt idx="18">
                  <c:v>700</c:v>
                </c:pt>
                <c:pt idx="19">
                  <c:v>800</c:v>
                </c:pt>
                <c:pt idx="20">
                  <c:v>902</c:v>
                </c:pt>
                <c:pt idx="21">
                  <c:v>800</c:v>
                </c:pt>
                <c:pt idx="22">
                  <c:v>700</c:v>
                </c:pt>
                <c:pt idx="23">
                  <c:v>600</c:v>
                </c:pt>
                <c:pt idx="24">
                  <c:v>450</c:v>
                </c:pt>
                <c:pt idx="25">
                  <c:v>600</c:v>
                </c:pt>
                <c:pt idx="26">
                  <c:v>700</c:v>
                </c:pt>
                <c:pt idx="27">
                  <c:v>800</c:v>
                </c:pt>
                <c:pt idx="28">
                  <c:v>903</c:v>
                </c:pt>
                <c:pt idx="29">
                  <c:v>800</c:v>
                </c:pt>
                <c:pt idx="30">
                  <c:v>700</c:v>
                </c:pt>
              </c:numCache>
            </c:numRef>
          </c:val>
        </c:ser>
        <c:ser>
          <c:idx val="2"/>
          <c:order val="3"/>
          <c:tx>
            <c:strRef>
              <c:f>"支出1"</c:f>
              <c:strCache>
                <c:ptCount val="1"/>
                <c:pt idx="0">
                  <c:v>支出1</c:v>
                </c:pt>
              </c:strCache>
            </c:strRef>
          </c:tx>
          <c:spPr>
            <a:gradFill>
              <a:gsLst>
                <a:gs pos="0">
                  <a:schemeClr val="accent2">
                    <a:lumMod val="75000"/>
                  </a:schemeClr>
                </a:gs>
                <a:gs pos="100000">
                  <a:schemeClr val="accent2">
                    <a:lumMod val="20000"/>
                    <a:lumOff val="80000"/>
                    <a:alpha val="2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dLbls>
            <c:delete val="1"/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[0]!收入</c:f>
              <c:numCache>
                <c:formatCode>General</c:formatCode>
                <c:ptCount val="31"/>
                <c:pt idx="0">
                  <c:v>600</c:v>
                </c:pt>
                <c:pt idx="1">
                  <c:v>500</c:v>
                </c:pt>
                <c:pt idx="2">
                  <c:v>400</c:v>
                </c:pt>
                <c:pt idx="3">
                  <c:v>300</c:v>
                </c:pt>
                <c:pt idx="4">
                  <c:v>200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800</c:v>
                </c:pt>
                <c:pt idx="9">
                  <c:v>500</c:v>
                </c:pt>
                <c:pt idx="10">
                  <c:v>400</c:v>
                </c:pt>
                <c:pt idx="11">
                  <c:v>300</c:v>
                </c:pt>
                <c:pt idx="12">
                  <c:v>199</c:v>
                </c:pt>
                <c:pt idx="13">
                  <c:v>300</c:v>
                </c:pt>
                <c:pt idx="14">
                  <c:v>400</c:v>
                </c:pt>
                <c:pt idx="15">
                  <c:v>500</c:v>
                </c:pt>
                <c:pt idx="16">
                  <c:v>400</c:v>
                </c:pt>
                <c:pt idx="17">
                  <c:v>500</c:v>
                </c:pt>
                <c:pt idx="18">
                  <c:v>400</c:v>
                </c:pt>
                <c:pt idx="19">
                  <c:v>300</c:v>
                </c:pt>
                <c:pt idx="20">
                  <c:v>197</c:v>
                </c:pt>
                <c:pt idx="21">
                  <c:v>300</c:v>
                </c:pt>
                <c:pt idx="22">
                  <c:v>400</c:v>
                </c:pt>
                <c:pt idx="23">
                  <c:v>500</c:v>
                </c:pt>
                <c:pt idx="24">
                  <c:v>600</c:v>
                </c:pt>
                <c:pt idx="25">
                  <c:v>700</c:v>
                </c:pt>
                <c:pt idx="26">
                  <c:v>799</c:v>
                </c:pt>
                <c:pt idx="27">
                  <c:v>500</c:v>
                </c:pt>
                <c:pt idx="28">
                  <c:v>400</c:v>
                </c:pt>
                <c:pt idx="29">
                  <c:v>300</c:v>
                </c:pt>
                <c:pt idx="30">
                  <c:v>198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954006726"/>
        <c:axId val="832118521"/>
      </c:areaChart>
      <c:lineChart>
        <c:grouping val="standard"/>
        <c:varyColors val="0"/>
        <c:ser>
          <c:idx val="0"/>
          <c:order val="0"/>
          <c:tx>
            <c:strRef>
              <c:f>"收入"</c:f>
              <c:strCache>
                <c:ptCount val="1"/>
                <c:pt idx="0">
                  <c:v>收入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  <a:sp3d contourW="19050"/>
          </c:spPr>
          <c:marker>
            <c:symbol val="none"/>
          </c:marker>
          <c:dLbls>
            <c:delete val="1"/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[0]!支出</c:f>
              <c:numCache>
                <c:formatCode>General</c:formatCode>
                <c:ptCount val="31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800</c:v>
                </c:pt>
                <c:pt idx="6">
                  <c:v>700</c:v>
                </c:pt>
                <c:pt idx="7">
                  <c:v>600</c:v>
                </c:pt>
                <c:pt idx="8">
                  <c:v>499</c:v>
                </c:pt>
                <c:pt idx="9">
                  <c:v>600</c:v>
                </c:pt>
                <c:pt idx="10">
                  <c:v>700</c:v>
                </c:pt>
                <c:pt idx="11">
                  <c:v>800</c:v>
                </c:pt>
                <c:pt idx="12">
                  <c:v>950</c:v>
                </c:pt>
                <c:pt idx="13">
                  <c:v>800</c:v>
                </c:pt>
                <c:pt idx="14">
                  <c:v>700</c:v>
                </c:pt>
                <c:pt idx="15">
                  <c:v>600</c:v>
                </c:pt>
                <c:pt idx="16">
                  <c:v>498</c:v>
                </c:pt>
                <c:pt idx="17">
                  <c:v>600</c:v>
                </c:pt>
                <c:pt idx="18">
                  <c:v>700</c:v>
                </c:pt>
                <c:pt idx="19">
                  <c:v>800</c:v>
                </c:pt>
                <c:pt idx="20">
                  <c:v>902</c:v>
                </c:pt>
                <c:pt idx="21">
                  <c:v>800</c:v>
                </c:pt>
                <c:pt idx="22">
                  <c:v>700</c:v>
                </c:pt>
                <c:pt idx="23">
                  <c:v>600</c:v>
                </c:pt>
                <c:pt idx="24">
                  <c:v>450</c:v>
                </c:pt>
                <c:pt idx="25">
                  <c:v>600</c:v>
                </c:pt>
                <c:pt idx="26">
                  <c:v>700</c:v>
                </c:pt>
                <c:pt idx="27">
                  <c:v>800</c:v>
                </c:pt>
                <c:pt idx="28">
                  <c:v>903</c:v>
                </c:pt>
                <c:pt idx="29">
                  <c:v>800</c:v>
                </c:pt>
                <c:pt idx="30">
                  <c:v>700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"支出"</c:f>
              <c:strCache>
                <c:ptCount val="1"/>
                <c:pt idx="0">
                  <c:v>支出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  <a:sp3d contourW="19050"/>
          </c:spPr>
          <c:marker>
            <c:symbol val="none"/>
          </c:marker>
          <c:dLbls>
            <c:delete val="1"/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[0]!收入</c:f>
              <c:numCache>
                <c:formatCode>General</c:formatCode>
                <c:ptCount val="31"/>
                <c:pt idx="0">
                  <c:v>600</c:v>
                </c:pt>
                <c:pt idx="1">
                  <c:v>500</c:v>
                </c:pt>
                <c:pt idx="2">
                  <c:v>400</c:v>
                </c:pt>
                <c:pt idx="3">
                  <c:v>300</c:v>
                </c:pt>
                <c:pt idx="4">
                  <c:v>200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800</c:v>
                </c:pt>
                <c:pt idx="9">
                  <c:v>500</c:v>
                </c:pt>
                <c:pt idx="10">
                  <c:v>400</c:v>
                </c:pt>
                <c:pt idx="11">
                  <c:v>300</c:v>
                </c:pt>
                <c:pt idx="12">
                  <c:v>199</c:v>
                </c:pt>
                <c:pt idx="13">
                  <c:v>300</c:v>
                </c:pt>
                <c:pt idx="14">
                  <c:v>400</c:v>
                </c:pt>
                <c:pt idx="15">
                  <c:v>500</c:v>
                </c:pt>
                <c:pt idx="16">
                  <c:v>400</c:v>
                </c:pt>
                <c:pt idx="17">
                  <c:v>500</c:v>
                </c:pt>
                <c:pt idx="18">
                  <c:v>400</c:v>
                </c:pt>
                <c:pt idx="19">
                  <c:v>300</c:v>
                </c:pt>
                <c:pt idx="20">
                  <c:v>197</c:v>
                </c:pt>
                <c:pt idx="21">
                  <c:v>300</c:v>
                </c:pt>
                <c:pt idx="22">
                  <c:v>400</c:v>
                </c:pt>
                <c:pt idx="23">
                  <c:v>500</c:v>
                </c:pt>
                <c:pt idx="24">
                  <c:v>600</c:v>
                </c:pt>
                <c:pt idx="25">
                  <c:v>700</c:v>
                </c:pt>
                <c:pt idx="26">
                  <c:v>799</c:v>
                </c:pt>
                <c:pt idx="27">
                  <c:v>500</c:v>
                </c:pt>
                <c:pt idx="28">
                  <c:v>400</c:v>
                </c:pt>
                <c:pt idx="29">
                  <c:v>300</c:v>
                </c:pt>
                <c:pt idx="30">
                  <c:v>198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資料表!$AJ$10</c:f>
              <c:strCache>
                <c:ptCount val="1"/>
                <c:pt idx="0">
                  <c:v>收入大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資料表!$AJ$11:$AJ$41</c:f>
              <c:numCache>
                <c:formatCode>General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950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資料表!$AK$10</c:f>
              <c:strCache>
                <c:ptCount val="1"/>
                <c:pt idx="0">
                  <c:v>收入小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資料表!$AK$11:$AK$41</c:f>
              <c:numCache>
                <c:formatCode>General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450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資料表!$AL$10</c:f>
              <c:strCache>
                <c:ptCount val="1"/>
                <c:pt idx="0">
                  <c:v>支出大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資料表!$AL$11:$AL$41</c:f>
              <c:numCache>
                <c:formatCode>General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800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資料表!$AM$10</c:f>
              <c:strCache>
                <c:ptCount val="1"/>
                <c:pt idx="0">
                  <c:v>支出小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資料表!$C$11:$C$41</c:f>
              <c:strCache>
                <c:ptCount val="31"/>
                <c:pt idx="0">
                  <c:v>1日</c:v>
                </c:pt>
                <c:pt idx="1">
                  <c:v>2日</c:v>
                </c:pt>
                <c:pt idx="2">
                  <c:v>3日</c:v>
                </c:pt>
                <c:pt idx="3">
                  <c:v>4日</c:v>
                </c:pt>
                <c:pt idx="4">
                  <c:v>5日</c:v>
                </c:pt>
                <c:pt idx="5">
                  <c:v>6日</c:v>
                </c:pt>
                <c:pt idx="6">
                  <c:v>7日</c:v>
                </c:pt>
                <c:pt idx="7">
                  <c:v>8日</c:v>
                </c:pt>
                <c:pt idx="8">
                  <c:v>9日</c:v>
                </c:pt>
                <c:pt idx="9">
                  <c:v>10日</c:v>
                </c:pt>
                <c:pt idx="10">
                  <c:v>11日</c:v>
                </c:pt>
                <c:pt idx="11">
                  <c:v>12日</c:v>
                </c:pt>
                <c:pt idx="12">
                  <c:v>13日</c:v>
                </c:pt>
                <c:pt idx="13">
                  <c:v>14日</c:v>
                </c:pt>
                <c:pt idx="14">
                  <c:v>15日</c:v>
                </c:pt>
                <c:pt idx="15">
                  <c:v>16日</c:v>
                </c:pt>
                <c:pt idx="16">
                  <c:v>17日</c:v>
                </c:pt>
                <c:pt idx="17">
                  <c:v>18日</c:v>
                </c:pt>
                <c:pt idx="18">
                  <c:v>19日</c:v>
                </c:pt>
                <c:pt idx="19">
                  <c:v>20日</c:v>
                </c:pt>
                <c:pt idx="20">
                  <c:v>21日</c:v>
                </c:pt>
                <c:pt idx="21">
                  <c:v>22日</c:v>
                </c:pt>
                <c:pt idx="22">
                  <c:v>23日</c:v>
                </c:pt>
                <c:pt idx="23">
                  <c:v>24日</c:v>
                </c:pt>
                <c:pt idx="24">
                  <c:v>25日</c:v>
                </c:pt>
                <c:pt idx="25">
                  <c:v>26日</c:v>
                </c:pt>
                <c:pt idx="26">
                  <c:v>27日</c:v>
                </c:pt>
                <c:pt idx="27">
                  <c:v>28日</c:v>
                </c:pt>
                <c:pt idx="28">
                  <c:v>29日</c:v>
                </c:pt>
                <c:pt idx="29">
                  <c:v>30日</c:v>
                </c:pt>
                <c:pt idx="30">
                  <c:v>31日</c:v>
                </c:pt>
              </c:strCache>
            </c:strRef>
          </c:cat>
          <c:val>
            <c:numRef>
              <c:f>資料表!$AM$11:$AM$41</c:f>
              <c:numCache>
                <c:formatCode>General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197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54006726"/>
        <c:axId val="832118521"/>
      </c:lineChart>
      <c:catAx>
        <c:axId val="95400672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832118521"/>
        <c:crosses val="autoZero"/>
        <c:auto val="1"/>
        <c:lblAlgn val="ctr"/>
        <c:lblOffset val="100"/>
        <c:noMultiLvlLbl val="0"/>
      </c:catAx>
      <c:valAx>
        <c:axId val="83211852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95400672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00171614896172988"/>
          <c:y val="0.10002315350775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0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體" panose="020B0500000000000000" charset="-122"/>
              <a:ea typeface="思源黑體" panose="020B0500000000000000" charset="-122"/>
              <a:cs typeface="思源黑體" panose="020B0500000000000000" charset="-122"/>
              <a:sym typeface="思源黑體" panose="020B0500000000000000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8178532706903"/>
          <c:y val="0.161214953271028"/>
          <c:w val="0.762197325623419"/>
          <c:h val="0.821261682242991"/>
        </c:manualLayout>
      </c:layout>
      <c:doughnutChart>
        <c:varyColors val="1"/>
        <c:ser>
          <c:idx val="0"/>
          <c:order val="0"/>
          <c:tx>
            <c:strRef>
              <c:f>資料表!$T$4</c:f>
              <c:strCache>
                <c:ptCount val="1"/>
                <c:pt idx="0">
                  <c:v>一季度</c:v>
                </c:pt>
              </c:strCache>
            </c:strRef>
          </c:tx>
          <c:spPr/>
          <c:explosion val="0"/>
          <c:dPt>
            <c:idx val="0"/>
            <c:bubble3D val="0"/>
            <c:spPr>
              <a:gradFill>
                <a:gsLst>
                  <a:gs pos="100000">
                    <a:schemeClr val="accent4">
                      <a:lumMod val="75000"/>
                    </a:schemeClr>
                  </a:gs>
                  <a:gs pos="0">
                    <a:schemeClr val="accent4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0">
                    <a:schemeClr val="accent2">
                      <a:lumMod val="75000"/>
                    </a:schemeClr>
                  </a:gs>
                  <a:gs pos="100000">
                    <a:schemeClr val="accent2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" panose="020B0500000000000000" charset="-122"/>
                    <a:ea typeface="思源黑體" panose="020B0500000000000000" charset="-122"/>
                    <a:cs typeface="思源黑體" panose="020B0500000000000000" charset="-122"/>
                    <a:sym typeface="思源黑體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資料表!$S$5:$S$6</c:f>
              <c:strCache>
                <c:ptCount val="2"/>
                <c:pt idx="0">
                  <c:v>收入</c:v>
                </c:pt>
                <c:pt idx="1">
                  <c:v>支出</c:v>
                </c:pt>
              </c:strCache>
            </c:strRef>
          </c:cat>
          <c:val>
            <c:numRef>
              <c:f>資料表!$T$5:$T$6</c:f>
              <c:numCache>
                <c:formatCode>General</c:formatCode>
                <c:ptCount val="2"/>
                <c:pt idx="0">
                  <c:v>52177</c:v>
                </c:pt>
                <c:pt idx="1">
                  <c:v>45399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700">
          <a:latin typeface="思源黑體" panose="020B0500000000000000" charset="-122"/>
          <a:ea typeface="思源黑體" panose="020B0500000000000000" charset="-122"/>
          <a:cs typeface="思源黑體" panose="020B0500000000000000" charset="-122"/>
          <a:sym typeface="思源黑體" panose="020B0500000000000000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體" panose="020B0500000000000000" charset="-122"/>
              <a:ea typeface="思源黑體" panose="020B0500000000000000" charset="-122"/>
              <a:cs typeface="思源黑體" panose="020B0500000000000000" charset="-122"/>
              <a:sym typeface="思源黑體" panose="020B0500000000000000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8178532706903"/>
          <c:y val="0.161214953271028"/>
          <c:w val="0.762197325623419"/>
          <c:h val="0.821261682242991"/>
        </c:manualLayout>
      </c:layout>
      <c:doughnutChart>
        <c:varyColors val="1"/>
        <c:ser>
          <c:idx val="0"/>
          <c:order val="0"/>
          <c:tx>
            <c:strRef>
              <c:f>資料表!$U$4</c:f>
              <c:strCache>
                <c:ptCount val="1"/>
                <c:pt idx="0">
                  <c:v>二季度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40000"/>
                    <a:lumOff val="60000"/>
                  </a:schemeClr>
                </a:gs>
              </a:gsLst>
              <a:lin ang="5400000" scaled="0"/>
            </a:gradFill>
          </c:spPr>
          <c:explosion val="0"/>
          <c:dPt>
            <c:idx val="0"/>
            <c:bubble3D val="0"/>
            <c:spPr>
              <a:gradFill>
                <a:gsLst>
                  <a:gs pos="100000">
                    <a:schemeClr val="accent4">
                      <a:lumMod val="75000"/>
                    </a:schemeClr>
                  </a:gs>
                  <a:gs pos="0">
                    <a:schemeClr val="accent4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0">
                    <a:schemeClr val="accent2">
                      <a:lumMod val="75000"/>
                    </a:schemeClr>
                  </a:gs>
                  <a:gs pos="100000">
                    <a:schemeClr val="accent2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" panose="020B0500000000000000" charset="-122"/>
                    <a:ea typeface="思源黑體" panose="020B0500000000000000" charset="-122"/>
                    <a:cs typeface="思源黑體" panose="020B0500000000000000" charset="-122"/>
                    <a:sym typeface="思源黑體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資料表!$S$5:$S$6</c:f>
              <c:strCache>
                <c:ptCount val="2"/>
                <c:pt idx="0">
                  <c:v>收入</c:v>
                </c:pt>
                <c:pt idx="1">
                  <c:v>支出</c:v>
                </c:pt>
              </c:strCache>
            </c:strRef>
          </c:cat>
          <c:val>
            <c:numRef>
              <c:f>資料表!$U$5:$U$6</c:f>
              <c:numCache>
                <c:formatCode>General</c:formatCode>
                <c:ptCount val="2"/>
                <c:pt idx="0">
                  <c:v>52323</c:v>
                </c:pt>
                <c:pt idx="1">
                  <c:v>51040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700">
          <a:latin typeface="思源黑體" panose="020B0500000000000000" charset="-122"/>
          <a:ea typeface="思源黑體" panose="020B0500000000000000" charset="-122"/>
          <a:cs typeface="思源黑體" panose="020B0500000000000000" charset="-122"/>
          <a:sym typeface="思源黑體" panose="020B0500000000000000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體" panose="020B0500000000000000" charset="-122"/>
              <a:ea typeface="思源黑體" panose="020B0500000000000000" charset="-122"/>
              <a:cs typeface="思源黑體" panose="020B0500000000000000" charset="-122"/>
              <a:sym typeface="思源黑體" panose="020B0500000000000000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8178532706903"/>
          <c:y val="0.161214953271028"/>
          <c:w val="0.762197325623419"/>
          <c:h val="0.821261682242991"/>
        </c:manualLayout>
      </c:layout>
      <c:doughnutChart>
        <c:varyColors val="1"/>
        <c:ser>
          <c:idx val="0"/>
          <c:order val="0"/>
          <c:tx>
            <c:strRef>
              <c:f>資料表!$V$4</c:f>
              <c:strCache>
                <c:ptCount val="1"/>
                <c:pt idx="0">
                  <c:v>三季度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40000"/>
                    <a:lumOff val="60000"/>
                  </a:schemeClr>
                </a:gs>
              </a:gsLst>
              <a:lin ang="5400000" scaled="0"/>
            </a:gradFill>
          </c:spPr>
          <c:explosion val="0"/>
          <c:dPt>
            <c:idx val="0"/>
            <c:bubble3D val="0"/>
            <c:spPr>
              <a:gradFill>
                <a:gsLst>
                  <a:gs pos="100000">
                    <a:schemeClr val="accent4">
                      <a:lumMod val="75000"/>
                    </a:schemeClr>
                  </a:gs>
                  <a:gs pos="0">
                    <a:schemeClr val="accent4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0">
                    <a:schemeClr val="accent2">
                      <a:lumMod val="75000"/>
                    </a:schemeClr>
                  </a:gs>
                  <a:gs pos="100000">
                    <a:schemeClr val="accent2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" panose="020B0500000000000000" charset="-122"/>
                    <a:ea typeface="思源黑體" panose="020B0500000000000000" charset="-122"/>
                    <a:cs typeface="思源黑體" panose="020B0500000000000000" charset="-122"/>
                    <a:sym typeface="思源黑體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資料表!$S$5:$S$6</c:f>
              <c:strCache>
                <c:ptCount val="2"/>
                <c:pt idx="0">
                  <c:v>收入</c:v>
                </c:pt>
                <c:pt idx="1">
                  <c:v>支出</c:v>
                </c:pt>
              </c:strCache>
            </c:strRef>
          </c:cat>
          <c:val>
            <c:numRef>
              <c:f>資料表!$V$5:$V$6</c:f>
              <c:numCache>
                <c:formatCode>General</c:formatCode>
                <c:ptCount val="2"/>
                <c:pt idx="0">
                  <c:v>56286</c:v>
                </c:pt>
                <c:pt idx="1">
                  <c:v>48607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700">
          <a:latin typeface="思源黑體" panose="020B0500000000000000" charset="-122"/>
          <a:ea typeface="思源黑體" panose="020B0500000000000000" charset="-122"/>
          <a:cs typeface="思源黑體" panose="020B0500000000000000" charset="-122"/>
          <a:sym typeface="思源黑體" panose="020B0500000000000000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體" panose="020B0500000000000000" charset="-122"/>
              <a:ea typeface="思源黑體" panose="020B0500000000000000" charset="-122"/>
              <a:cs typeface="思源黑體" panose="020B0500000000000000" charset="-122"/>
              <a:sym typeface="思源黑體" panose="020B0500000000000000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8178532706903"/>
          <c:y val="0.161214953271028"/>
          <c:w val="0.762197325623419"/>
          <c:h val="0.821261682242991"/>
        </c:manualLayout>
      </c:layout>
      <c:doughnutChart>
        <c:varyColors val="1"/>
        <c:ser>
          <c:idx val="0"/>
          <c:order val="0"/>
          <c:tx>
            <c:strRef>
              <c:f>資料表!$W$4</c:f>
              <c:strCache>
                <c:ptCount val="1"/>
                <c:pt idx="0">
                  <c:v>四季度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40000"/>
                    <a:lumOff val="60000"/>
                  </a:schemeClr>
                </a:gs>
              </a:gsLst>
              <a:lin ang="5400000" scaled="0"/>
            </a:gradFill>
          </c:spPr>
          <c:explosion val="0"/>
          <c:dPt>
            <c:idx val="0"/>
            <c:bubble3D val="0"/>
            <c:spPr>
              <a:gradFill>
                <a:gsLst>
                  <a:gs pos="100000">
                    <a:schemeClr val="accent4">
                      <a:lumMod val="75000"/>
                    </a:schemeClr>
                  </a:gs>
                  <a:gs pos="0">
                    <a:schemeClr val="accent4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0">
                    <a:schemeClr val="accent2">
                      <a:lumMod val="75000"/>
                    </a:schemeClr>
                  </a:gs>
                  <a:gs pos="100000">
                    <a:schemeClr val="accent2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" panose="020B0500000000000000" charset="-122"/>
                    <a:ea typeface="思源黑體" panose="020B0500000000000000" charset="-122"/>
                    <a:cs typeface="思源黑體" panose="020B0500000000000000" charset="-122"/>
                    <a:sym typeface="思源黑體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資料表!$S$5:$S$6</c:f>
              <c:strCache>
                <c:ptCount val="2"/>
                <c:pt idx="0">
                  <c:v>收入</c:v>
                </c:pt>
                <c:pt idx="1">
                  <c:v>支出</c:v>
                </c:pt>
              </c:strCache>
            </c:strRef>
          </c:cat>
          <c:val>
            <c:numRef>
              <c:f>資料表!$W$5:$W$6</c:f>
              <c:numCache>
                <c:formatCode>General</c:formatCode>
                <c:ptCount val="2"/>
                <c:pt idx="0">
                  <c:v>53315</c:v>
                </c:pt>
                <c:pt idx="1">
                  <c:v>49252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700">
          <a:latin typeface="思源黑體" panose="020B0500000000000000" charset="-122"/>
          <a:ea typeface="思源黑體" panose="020B0500000000000000" charset="-122"/>
          <a:cs typeface="思源黑體" panose="020B0500000000000000" charset="-122"/>
          <a:sym typeface="思源黑體" panose="020B0500000000000000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filled"/>
        <c:varyColors val="0"/>
        <c:ser>
          <c:idx val="0"/>
          <c:order val="0"/>
          <c:tx>
            <c:strRef>
              <c:f>資料表!$C$5</c:f>
              <c:strCache>
                <c:ptCount val="1"/>
                <c:pt idx="0">
                  <c:v>收入</c:v>
                </c:pt>
              </c:strCache>
            </c:strRef>
          </c:tx>
          <c:spPr>
            <a:solidFill>
              <a:schemeClr val="accent4">
                <a:alpha val="50000"/>
              </a:schemeClr>
            </a:solidFill>
            <a:ln w="12700">
              <a:solidFill>
                <a:schemeClr val="accent4"/>
              </a:solidFill>
            </a:ln>
            <a:effectLst/>
            <a:sp3d contourW="12700"/>
          </c:spPr>
          <c:marker>
            <c:symbol val="none"/>
          </c:marker>
          <c:dLbls>
            <c:delete val="1"/>
          </c:dLbls>
          <c:cat>
            <c:strRef>
              <c:f>資料表!$D$4:$O$4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資料表!$D$5:$O$5</c:f>
              <c:numCache>
                <c:formatCode>General</c:formatCode>
                <c:ptCount val="12"/>
                <c:pt idx="0">
                  <c:v>21802</c:v>
                </c:pt>
                <c:pt idx="1">
                  <c:v>15897</c:v>
                </c:pt>
                <c:pt idx="2">
                  <c:v>14478</c:v>
                </c:pt>
                <c:pt idx="3">
                  <c:v>15236</c:v>
                </c:pt>
                <c:pt idx="4">
                  <c:v>21802</c:v>
                </c:pt>
                <c:pt idx="5">
                  <c:v>15285</c:v>
                </c:pt>
                <c:pt idx="6">
                  <c:v>13701</c:v>
                </c:pt>
                <c:pt idx="7">
                  <c:v>14200</c:v>
                </c:pt>
                <c:pt idx="8">
                  <c:v>28385</c:v>
                </c:pt>
                <c:pt idx="9">
                  <c:v>18034</c:v>
                </c:pt>
                <c:pt idx="10">
                  <c:v>16030</c:v>
                </c:pt>
                <c:pt idx="11">
                  <c:v>19251</c:v>
                </c:pt>
              </c:numCache>
            </c:numRef>
          </c:val>
        </c:ser>
        <c:ser>
          <c:idx val="1"/>
          <c:order val="1"/>
          <c:tx>
            <c:strRef>
              <c:f>資料表!$C$6</c:f>
              <c:strCache>
                <c:ptCount val="1"/>
                <c:pt idx="0">
                  <c:v>支出</c:v>
                </c:pt>
              </c:strCache>
            </c:strRef>
          </c:tx>
          <c:spPr>
            <a:solidFill>
              <a:schemeClr val="accent2">
                <a:alpha val="50000"/>
              </a:schemeClr>
            </a:solidFill>
            <a:ln w="12700">
              <a:solidFill>
                <a:schemeClr val="accent2"/>
              </a:solidFill>
            </a:ln>
            <a:effectLst/>
            <a:sp3d contourW="12700"/>
          </c:spPr>
          <c:marker>
            <c:symbol val="none"/>
          </c:marker>
          <c:dLbls>
            <c:delete val="1"/>
          </c:dLbls>
          <c:cat>
            <c:strRef>
              <c:f>資料表!$D$4:$O$4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資料表!$D$6:$O$6</c:f>
              <c:numCache>
                <c:formatCode>General</c:formatCode>
                <c:ptCount val="12"/>
                <c:pt idx="0">
                  <c:v>13093</c:v>
                </c:pt>
                <c:pt idx="1">
                  <c:v>18417</c:v>
                </c:pt>
                <c:pt idx="2">
                  <c:v>13889</c:v>
                </c:pt>
                <c:pt idx="3">
                  <c:v>21575</c:v>
                </c:pt>
                <c:pt idx="4">
                  <c:v>13093</c:v>
                </c:pt>
                <c:pt idx="5">
                  <c:v>16372</c:v>
                </c:pt>
                <c:pt idx="6">
                  <c:v>17346</c:v>
                </c:pt>
                <c:pt idx="7">
                  <c:v>16539</c:v>
                </c:pt>
                <c:pt idx="8">
                  <c:v>14722</c:v>
                </c:pt>
                <c:pt idx="9">
                  <c:v>12927</c:v>
                </c:pt>
                <c:pt idx="10">
                  <c:v>18718</c:v>
                </c:pt>
                <c:pt idx="11">
                  <c:v>17607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39731"/>
        <c:axId val="111916804"/>
      </c:radarChart>
      <c:catAx>
        <c:axId val="10033973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1916804"/>
        <c:crosses val="autoZero"/>
        <c:auto val="1"/>
        <c:lblAlgn val="ctr"/>
        <c:lblOffset val="100"/>
        <c:noMultiLvlLbl val="0"/>
      </c:catAx>
      <c:valAx>
        <c:axId val="1119168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03397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30</xdr:col>
      <xdr:colOff>27940</xdr:colOff>
      <xdr:row>8</xdr:row>
      <xdr:rowOff>70485</xdr:rowOff>
    </xdr:from>
    <xdr:to>
      <xdr:col>30</xdr:col>
      <xdr:colOff>27940</xdr:colOff>
      <xdr:row>9</xdr:row>
      <xdr:rowOff>165735</xdr:rowOff>
    </xdr:to>
    <xdr:grpSp>
      <xdr:nvGrpSpPr>
        <xdr:cNvPr id="2" name="組合 1"/>
        <xdr:cNvGrpSpPr/>
      </xdr:nvGrpSpPr>
      <xdr:grpSpPr>
        <a:xfrm>
          <a:off x="14470380" y="1467485"/>
          <a:ext cx="0" cy="412750"/>
          <a:chOff x="11697" y="2842"/>
          <a:chExt cx="1392" cy="1392"/>
        </a:xfrm>
        <a:effectLst>
          <a:outerShdw blurRad="63500" sx="102000" sy="102000" algn="ctr" rotWithShape="0">
            <a:prstClr val="black">
              <a:alpha val="40000"/>
            </a:prstClr>
          </a:outerShdw>
        </a:effectLst>
      </xdr:grpSpPr>
      <xdr:sp>
        <xdr:nvSpPr>
          <xdr:cNvPr id="3" name="Oval 211"/>
          <xdr:cNvSpPr>
            <a:spLocks noChangeArrowheads="1"/>
          </xdr:cNvSpPr>
        </xdr:nvSpPr>
        <xdr:spPr>
          <a:xfrm>
            <a:off x="11697" y="2842"/>
            <a:ext cx="1392" cy="1392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4" name="Freeform 212"/>
          <xdr:cNvSpPr/>
        </xdr:nvSpPr>
        <xdr:spPr>
          <a:xfrm>
            <a:off x="11948" y="3178"/>
            <a:ext cx="906" cy="705"/>
          </a:xfrm>
          <a:custGeom>
            <a:avLst/>
            <a:gdLst>
              <a:gd name="T0" fmla="*/ 54 w 54"/>
              <a:gd name="T1" fmla="*/ 38 h 42"/>
              <a:gd name="T2" fmla="*/ 50 w 54"/>
              <a:gd name="T3" fmla="*/ 42 h 42"/>
              <a:gd name="T4" fmla="*/ 3 w 54"/>
              <a:gd name="T5" fmla="*/ 42 h 42"/>
              <a:gd name="T6" fmla="*/ 0 w 54"/>
              <a:gd name="T7" fmla="*/ 38 h 42"/>
              <a:gd name="T8" fmla="*/ 0 w 54"/>
              <a:gd name="T9" fmla="*/ 3 h 42"/>
              <a:gd name="T10" fmla="*/ 3 w 54"/>
              <a:gd name="T11" fmla="*/ 0 h 42"/>
              <a:gd name="T12" fmla="*/ 50 w 54"/>
              <a:gd name="T13" fmla="*/ 0 h 42"/>
              <a:gd name="T14" fmla="*/ 54 w 54"/>
              <a:gd name="T15" fmla="*/ 3 h 42"/>
              <a:gd name="T16" fmla="*/ 54 w 54"/>
              <a:gd name="T17" fmla="*/ 38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4" h="42">
                <a:moveTo>
                  <a:pt x="54" y="38"/>
                </a:moveTo>
                <a:cubicBezTo>
                  <a:pt x="54" y="41"/>
                  <a:pt x="52" y="42"/>
                  <a:pt x="50" y="42"/>
                </a:cubicBezTo>
                <a:cubicBezTo>
                  <a:pt x="3" y="42"/>
                  <a:pt x="3" y="42"/>
                  <a:pt x="3" y="42"/>
                </a:cubicBezTo>
                <a:cubicBezTo>
                  <a:pt x="1" y="42"/>
                  <a:pt x="0" y="41"/>
                  <a:pt x="0" y="38"/>
                </a:cubicBezTo>
                <a:cubicBezTo>
                  <a:pt x="0" y="3"/>
                  <a:pt x="0" y="3"/>
                  <a:pt x="0" y="3"/>
                </a:cubicBezTo>
                <a:cubicBezTo>
                  <a:pt x="0" y="2"/>
                  <a:pt x="1" y="0"/>
                  <a:pt x="3" y="0"/>
                </a:cubicBezTo>
                <a:cubicBezTo>
                  <a:pt x="50" y="0"/>
                  <a:pt x="50" y="0"/>
                  <a:pt x="50" y="0"/>
                </a:cubicBezTo>
                <a:cubicBezTo>
                  <a:pt x="52" y="0"/>
                  <a:pt x="54" y="2"/>
                  <a:pt x="54" y="3"/>
                </a:cubicBezTo>
                <a:lnTo>
                  <a:pt x="54" y="38"/>
                </a:lnTo>
                <a:close/>
              </a:path>
            </a:pathLst>
          </a:custGeom>
          <a:solidFill>
            <a:srgbClr val="E5E0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5" name="Freeform 213"/>
          <xdr:cNvSpPr/>
        </xdr:nvSpPr>
        <xdr:spPr>
          <a:xfrm>
            <a:off x="11948" y="3178"/>
            <a:ext cx="906" cy="135"/>
          </a:xfrm>
          <a:prstGeom prst="rect">
            <a:avLst/>
          </a:prstGeom>
          <a:solidFill>
            <a:srgbClr val="324C5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" name="Freeform 214"/>
          <xdr:cNvSpPr/>
        </xdr:nvSpPr>
        <xdr:spPr>
          <a:xfrm>
            <a:off x="12048" y="3548"/>
            <a:ext cx="251" cy="266"/>
          </a:xfrm>
          <a:custGeom>
            <a:avLst/>
            <a:gdLst>
              <a:gd name="T0" fmla="*/ 8 w 15"/>
              <a:gd name="T1" fmla="*/ 0 h 16"/>
              <a:gd name="T2" fmla="*/ 14 w 15"/>
              <a:gd name="T3" fmla="*/ 16 h 16"/>
              <a:gd name="T4" fmla="*/ 1 w 15"/>
              <a:gd name="T5" fmla="*/ 16 h 16"/>
              <a:gd name="T6" fmla="*/ 8 w 15"/>
              <a:gd name="T7" fmla="*/ 0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5" h="16">
                <a:moveTo>
                  <a:pt x="8" y="0"/>
                </a:moveTo>
                <a:cubicBezTo>
                  <a:pt x="15" y="0"/>
                  <a:pt x="14" y="16"/>
                  <a:pt x="14" y="16"/>
                </a:cubicBezTo>
                <a:cubicBezTo>
                  <a:pt x="1" y="16"/>
                  <a:pt x="1" y="16"/>
                  <a:pt x="1" y="16"/>
                </a:cubicBezTo>
                <a:cubicBezTo>
                  <a:pt x="1" y="16"/>
                  <a:pt x="0" y="0"/>
                  <a:pt x="8" y="0"/>
                </a:cubicBezTo>
                <a:close/>
              </a:path>
            </a:pathLst>
          </a:custGeom>
          <a:solidFill>
            <a:srgbClr val="DC595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" name="Oval 215"/>
          <xdr:cNvSpPr>
            <a:spLocks noChangeArrowheads="1"/>
          </xdr:cNvSpPr>
        </xdr:nvSpPr>
        <xdr:spPr>
          <a:xfrm>
            <a:off x="12064" y="3363"/>
            <a:ext cx="219" cy="216"/>
          </a:xfrm>
          <a:prstGeom prst="ellipse">
            <a:avLst/>
          </a:prstGeom>
          <a:solidFill>
            <a:srgbClr val="EECC4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" name="Oval 216"/>
          <xdr:cNvSpPr>
            <a:spLocks noChangeArrowheads="1"/>
          </xdr:cNvSpPr>
        </xdr:nvSpPr>
        <xdr:spPr>
          <a:xfrm>
            <a:off x="12098" y="3447"/>
            <a:ext cx="34" cy="31"/>
          </a:xfrm>
          <a:prstGeom prst="ellipse">
            <a:avLst/>
          </a:prstGeom>
          <a:solidFill>
            <a:srgbClr val="2FA8B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" name="Oval 217"/>
          <xdr:cNvSpPr>
            <a:spLocks noChangeArrowheads="1"/>
          </xdr:cNvSpPr>
        </xdr:nvSpPr>
        <xdr:spPr>
          <a:xfrm>
            <a:off x="12217" y="3447"/>
            <a:ext cx="31" cy="31"/>
          </a:xfrm>
          <a:prstGeom prst="ellipse">
            <a:avLst/>
          </a:prstGeom>
          <a:solidFill>
            <a:srgbClr val="2FA8B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0" name="Freeform 218"/>
          <xdr:cNvSpPr/>
        </xdr:nvSpPr>
        <xdr:spPr>
          <a:xfrm>
            <a:off x="12133" y="3497"/>
            <a:ext cx="85" cy="31"/>
          </a:xfrm>
          <a:custGeom>
            <a:avLst/>
            <a:gdLst>
              <a:gd name="T0" fmla="*/ 5 w 5"/>
              <a:gd name="T1" fmla="*/ 0 h 2"/>
              <a:gd name="T2" fmla="*/ 3 w 5"/>
              <a:gd name="T3" fmla="*/ 2 h 2"/>
              <a:gd name="T4" fmla="*/ 0 w 5"/>
              <a:gd name="T5" fmla="*/ 0 h 2"/>
              <a:gd name="T6" fmla="*/ 5 w 5"/>
              <a:gd name="T7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5" h="2">
                <a:moveTo>
                  <a:pt x="5" y="0"/>
                </a:moveTo>
                <a:cubicBezTo>
                  <a:pt x="5" y="1"/>
                  <a:pt x="4" y="2"/>
                  <a:pt x="3" y="2"/>
                </a:cubicBezTo>
                <a:cubicBezTo>
                  <a:pt x="1" y="2"/>
                  <a:pt x="0" y="1"/>
                  <a:pt x="0" y="0"/>
                </a:cubicBezTo>
                <a:lnTo>
                  <a:pt x="5" y="0"/>
                </a:lnTo>
                <a:close/>
              </a:path>
            </a:pathLst>
          </a:custGeom>
          <a:solidFill>
            <a:srgbClr val="DC595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1" name="Freeform 219"/>
          <xdr:cNvSpPr/>
        </xdr:nvSpPr>
        <xdr:spPr>
          <a:xfrm>
            <a:off x="12064" y="3732"/>
            <a:ext cx="219" cy="81"/>
          </a:xfrm>
          <a:custGeom>
            <a:avLst/>
            <a:gdLst>
              <a:gd name="T0" fmla="*/ 0 w 13"/>
              <a:gd name="T1" fmla="*/ 5 h 5"/>
              <a:gd name="T2" fmla="*/ 13 w 13"/>
              <a:gd name="T3" fmla="*/ 5 h 5"/>
              <a:gd name="T4" fmla="*/ 13 w 13"/>
              <a:gd name="T5" fmla="*/ 0 h 5"/>
              <a:gd name="T6" fmla="*/ 0 w 13"/>
              <a:gd name="T7" fmla="*/ 0 h 5"/>
              <a:gd name="T8" fmla="*/ 0 w 13"/>
              <a:gd name="T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" h="5">
                <a:moveTo>
                  <a:pt x="0" y="5"/>
                </a:moveTo>
                <a:cubicBezTo>
                  <a:pt x="13" y="5"/>
                  <a:pt x="13" y="5"/>
                  <a:pt x="13" y="5"/>
                </a:cubicBezTo>
                <a:cubicBezTo>
                  <a:pt x="13" y="5"/>
                  <a:pt x="13" y="3"/>
                  <a:pt x="13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3"/>
                  <a:pt x="0" y="5"/>
                  <a:pt x="0" y="5"/>
                </a:cubicBezTo>
                <a:close/>
              </a:path>
            </a:pathLst>
          </a:custGeom>
          <a:solidFill>
            <a:srgbClr val="2FA8B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2" name="Rectangle 220"/>
          <xdr:cNvSpPr>
            <a:spLocks noChangeArrowheads="1"/>
          </xdr:cNvSpPr>
        </xdr:nvSpPr>
        <xdr:spPr>
          <a:xfrm>
            <a:off x="12368" y="3428"/>
            <a:ext cx="351" cy="3"/>
          </a:xfrm>
          <a:prstGeom prst="rect">
            <a:avLst/>
          </a:prstGeom>
          <a:solidFill>
            <a:srgbClr val="324C5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3" name="Rectangle 221"/>
          <xdr:cNvSpPr>
            <a:spLocks noChangeArrowheads="1"/>
          </xdr:cNvSpPr>
        </xdr:nvSpPr>
        <xdr:spPr>
          <a:xfrm>
            <a:off x="12368" y="3513"/>
            <a:ext cx="351" cy="16"/>
          </a:xfrm>
          <a:prstGeom prst="rect">
            <a:avLst/>
          </a:prstGeom>
          <a:solidFill>
            <a:srgbClr val="324C5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4" name="Rectangle 222"/>
          <xdr:cNvSpPr>
            <a:spLocks noChangeArrowheads="1"/>
          </xdr:cNvSpPr>
        </xdr:nvSpPr>
        <xdr:spPr>
          <a:xfrm>
            <a:off x="12368" y="3598"/>
            <a:ext cx="351" cy="16"/>
          </a:xfrm>
          <a:prstGeom prst="rect">
            <a:avLst/>
          </a:prstGeom>
          <a:solidFill>
            <a:srgbClr val="324C5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5" name="Rectangle 223"/>
          <xdr:cNvSpPr>
            <a:spLocks noChangeArrowheads="1"/>
          </xdr:cNvSpPr>
        </xdr:nvSpPr>
        <xdr:spPr>
          <a:xfrm>
            <a:off x="12368" y="3698"/>
            <a:ext cx="351" cy="3"/>
          </a:xfrm>
          <a:prstGeom prst="rect">
            <a:avLst/>
          </a:prstGeom>
          <a:solidFill>
            <a:srgbClr val="324C5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6" name="Rectangle 224"/>
          <xdr:cNvSpPr>
            <a:spLocks noChangeArrowheads="1"/>
          </xdr:cNvSpPr>
        </xdr:nvSpPr>
        <xdr:spPr>
          <a:xfrm>
            <a:off x="12368" y="3783"/>
            <a:ext cx="351" cy="16"/>
          </a:xfrm>
          <a:prstGeom prst="rect">
            <a:avLst/>
          </a:prstGeom>
          <a:solidFill>
            <a:srgbClr val="324C5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11</xdr:col>
      <xdr:colOff>5080</xdr:colOff>
      <xdr:row>11</xdr:row>
      <xdr:rowOff>215900</xdr:rowOff>
    </xdr:from>
    <xdr:to>
      <xdr:col>25</xdr:col>
      <xdr:colOff>644525</xdr:colOff>
      <xdr:row>22</xdr:row>
      <xdr:rowOff>229235</xdr:rowOff>
    </xdr:to>
    <xdr:graphicFrame>
      <xdr:nvGraphicFramePr>
        <xdr:cNvPr id="21" name="圖表 20"/>
        <xdr:cNvGraphicFramePr/>
      </xdr:nvGraphicFramePr>
      <xdr:xfrm>
        <a:off x="3789045" y="2438400"/>
        <a:ext cx="8475980" cy="31883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118745</xdr:colOff>
      <xdr:row>8</xdr:row>
      <xdr:rowOff>198755</xdr:rowOff>
    </xdr:from>
    <xdr:to>
      <xdr:col>19</xdr:col>
      <xdr:colOff>541020</xdr:colOff>
      <xdr:row>9</xdr:row>
      <xdr:rowOff>306705</xdr:rowOff>
    </xdr:to>
    <xdr:grpSp>
      <xdr:nvGrpSpPr>
        <xdr:cNvPr id="56" name="組合 55"/>
        <xdr:cNvGrpSpPr/>
      </xdr:nvGrpSpPr>
      <xdr:grpSpPr>
        <a:xfrm>
          <a:off x="8249920" y="1595755"/>
          <a:ext cx="422275" cy="425450"/>
          <a:chOff x="15087" y="136"/>
          <a:chExt cx="1114" cy="1122"/>
        </a:xfrm>
        <a:effectLst/>
      </xdr:grpSpPr>
      <xdr:sp>
        <xdr:nvSpPr>
          <xdr:cNvPr id="57" name="Oval 5"/>
          <xdr:cNvSpPr>
            <a:spLocks noChangeArrowheads="1"/>
          </xdr:cNvSpPr>
        </xdr:nvSpPr>
        <xdr:spPr>
          <a:xfrm>
            <a:off x="15087" y="136"/>
            <a:ext cx="1115" cy="1122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solidFill>
              <a:schemeClr val="accent2"/>
            </a:solidFill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58" name="Freeform 108"/>
          <xdr:cNvSpPr>
            <a:spLocks noEditPoints="1"/>
          </xdr:cNvSpPr>
        </xdr:nvSpPr>
        <xdr:spPr>
          <a:xfrm>
            <a:off x="15642" y="1251"/>
            <a:ext cx="95" cy="7"/>
          </a:xfrm>
          <a:custGeom>
            <a:avLst/>
            <a:gdLst>
              <a:gd name="T0" fmla="*/ 1 w 14"/>
              <a:gd name="T1" fmla="*/ 1 h 1"/>
              <a:gd name="T2" fmla="*/ 0 w 14"/>
              <a:gd name="T3" fmla="*/ 1 h 1"/>
              <a:gd name="T4" fmla="*/ 0 w 14"/>
              <a:gd name="T5" fmla="*/ 1 h 1"/>
              <a:gd name="T6" fmla="*/ 1 w 14"/>
              <a:gd name="T7" fmla="*/ 1 h 1"/>
              <a:gd name="T8" fmla="*/ 2 w 14"/>
              <a:gd name="T9" fmla="*/ 1 h 1"/>
              <a:gd name="T10" fmla="*/ 2 w 14"/>
              <a:gd name="T11" fmla="*/ 1 h 1"/>
              <a:gd name="T12" fmla="*/ 2 w 14"/>
              <a:gd name="T13" fmla="*/ 1 h 1"/>
              <a:gd name="T14" fmla="*/ 3 w 14"/>
              <a:gd name="T15" fmla="*/ 1 h 1"/>
              <a:gd name="T16" fmla="*/ 3 w 14"/>
              <a:gd name="T17" fmla="*/ 1 h 1"/>
              <a:gd name="T18" fmla="*/ 3 w 14"/>
              <a:gd name="T19" fmla="*/ 1 h 1"/>
              <a:gd name="T20" fmla="*/ 4 w 14"/>
              <a:gd name="T21" fmla="*/ 1 h 1"/>
              <a:gd name="T22" fmla="*/ 4 w 14"/>
              <a:gd name="T23" fmla="*/ 1 h 1"/>
              <a:gd name="T24" fmla="*/ 4 w 14"/>
              <a:gd name="T25" fmla="*/ 1 h 1"/>
              <a:gd name="T26" fmla="*/ 5 w 14"/>
              <a:gd name="T27" fmla="*/ 1 h 1"/>
              <a:gd name="T28" fmla="*/ 5 w 14"/>
              <a:gd name="T29" fmla="*/ 1 h 1"/>
              <a:gd name="T30" fmla="*/ 5 w 14"/>
              <a:gd name="T31" fmla="*/ 1 h 1"/>
              <a:gd name="T32" fmla="*/ 6 w 14"/>
              <a:gd name="T33" fmla="*/ 1 h 1"/>
              <a:gd name="T34" fmla="*/ 6 w 14"/>
              <a:gd name="T35" fmla="*/ 1 h 1"/>
              <a:gd name="T36" fmla="*/ 7 w 14"/>
              <a:gd name="T37" fmla="*/ 1 h 1"/>
              <a:gd name="T38" fmla="*/ 7 w 14"/>
              <a:gd name="T39" fmla="*/ 0 h 1"/>
              <a:gd name="T40" fmla="*/ 7 w 14"/>
              <a:gd name="T41" fmla="*/ 0 h 1"/>
              <a:gd name="T42" fmla="*/ 8 w 14"/>
              <a:gd name="T43" fmla="*/ 0 h 1"/>
              <a:gd name="T44" fmla="*/ 8 w 14"/>
              <a:gd name="T45" fmla="*/ 0 h 1"/>
              <a:gd name="T46" fmla="*/ 8 w 14"/>
              <a:gd name="T47" fmla="*/ 0 h 1"/>
              <a:gd name="T48" fmla="*/ 9 w 14"/>
              <a:gd name="T49" fmla="*/ 0 h 1"/>
              <a:gd name="T50" fmla="*/ 10 w 14"/>
              <a:gd name="T51" fmla="*/ 0 h 1"/>
              <a:gd name="T52" fmla="*/ 10 w 14"/>
              <a:gd name="T53" fmla="*/ 0 h 1"/>
              <a:gd name="T54" fmla="*/ 11 w 14"/>
              <a:gd name="T55" fmla="*/ 0 h 1"/>
              <a:gd name="T56" fmla="*/ 11 w 14"/>
              <a:gd name="T57" fmla="*/ 0 h 1"/>
              <a:gd name="T58" fmla="*/ 11 w 14"/>
              <a:gd name="T59" fmla="*/ 0 h 1"/>
              <a:gd name="T60" fmla="*/ 12 w 14"/>
              <a:gd name="T61" fmla="*/ 0 h 1"/>
              <a:gd name="T62" fmla="*/ 12 w 14"/>
              <a:gd name="T63" fmla="*/ 0 h 1"/>
              <a:gd name="T64" fmla="*/ 12 w 14"/>
              <a:gd name="T65" fmla="*/ 0 h 1"/>
              <a:gd name="T66" fmla="*/ 13 w 14"/>
              <a:gd name="T67" fmla="*/ 0 h 1"/>
              <a:gd name="T68" fmla="*/ 13 w 14"/>
              <a:gd name="T69" fmla="*/ 0 h 1"/>
              <a:gd name="T70" fmla="*/ 13 w 14"/>
              <a:gd name="T71" fmla="*/ 0 h 1"/>
              <a:gd name="T72" fmla="*/ 14 w 14"/>
              <a:gd name="T73" fmla="*/ 0 h 1"/>
              <a:gd name="T74" fmla="*/ 14 w 14"/>
              <a:gd name="T75" fmla="*/ 0 h 1"/>
              <a:gd name="T76" fmla="*/ 14 w 14"/>
              <a:gd name="T77" fmla="*/ 0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4" h="1">
                <a:moveTo>
                  <a:pt x="1" y="1"/>
                </a:moveTo>
                <a:cubicBezTo>
                  <a:pt x="1" y="1"/>
                  <a:pt x="1" y="1"/>
                  <a:pt x="1" y="1"/>
                </a:cubicBezTo>
                <a:cubicBezTo>
                  <a:pt x="1" y="1"/>
                  <a:pt x="1" y="1"/>
                  <a:pt x="1" y="1"/>
                </a:cubicBezTo>
                <a:moveTo>
                  <a:pt x="0" y="1"/>
                </a:moveTo>
                <a:cubicBezTo>
                  <a:pt x="0" y="1"/>
                  <a:pt x="0" y="1"/>
                  <a:pt x="0" y="1"/>
                </a:cubicBezTo>
                <a:cubicBezTo>
                  <a:pt x="0" y="1"/>
                  <a:pt x="0" y="1"/>
                  <a:pt x="0" y="1"/>
                </a:cubicBezTo>
                <a:moveTo>
                  <a:pt x="2" y="1"/>
                </a:moveTo>
                <a:cubicBezTo>
                  <a:pt x="2" y="1"/>
                  <a:pt x="1" y="1"/>
                  <a:pt x="1" y="1"/>
                </a:cubicBezTo>
                <a:cubicBezTo>
                  <a:pt x="1" y="1"/>
                  <a:pt x="2" y="1"/>
                  <a:pt x="2" y="1"/>
                </a:cubicBezTo>
                <a:moveTo>
                  <a:pt x="2" y="1"/>
                </a:moveTo>
                <a:cubicBezTo>
                  <a:pt x="2" y="1"/>
                  <a:pt x="2" y="1"/>
                  <a:pt x="2" y="1"/>
                </a:cubicBezTo>
                <a:cubicBezTo>
                  <a:pt x="2" y="1"/>
                  <a:pt x="2" y="1"/>
                  <a:pt x="2" y="1"/>
                </a:cubicBezTo>
                <a:moveTo>
                  <a:pt x="3" y="1"/>
                </a:moveTo>
                <a:cubicBezTo>
                  <a:pt x="3" y="1"/>
                  <a:pt x="2" y="1"/>
                  <a:pt x="2" y="1"/>
                </a:cubicBezTo>
                <a:cubicBezTo>
                  <a:pt x="2" y="1"/>
                  <a:pt x="3" y="1"/>
                  <a:pt x="3" y="1"/>
                </a:cubicBezTo>
                <a:moveTo>
                  <a:pt x="3" y="1"/>
                </a:moveTo>
                <a:cubicBezTo>
                  <a:pt x="3" y="1"/>
                  <a:pt x="3" y="1"/>
                  <a:pt x="3" y="1"/>
                </a:cubicBezTo>
                <a:cubicBezTo>
                  <a:pt x="3" y="1"/>
                  <a:pt x="3" y="1"/>
                  <a:pt x="3" y="1"/>
                </a:cubicBezTo>
                <a:moveTo>
                  <a:pt x="4" y="1"/>
                </a:moveTo>
                <a:cubicBezTo>
                  <a:pt x="4" y="1"/>
                  <a:pt x="4" y="1"/>
                  <a:pt x="3" y="1"/>
                </a:cubicBezTo>
                <a:cubicBezTo>
                  <a:pt x="4" y="1"/>
                  <a:pt x="4" y="1"/>
                  <a:pt x="4" y="1"/>
                </a:cubicBezTo>
                <a:moveTo>
                  <a:pt x="4" y="1"/>
                </a:moveTo>
                <a:cubicBezTo>
                  <a:pt x="4" y="1"/>
                  <a:pt x="4" y="1"/>
                  <a:pt x="4" y="1"/>
                </a:cubicBezTo>
                <a:cubicBezTo>
                  <a:pt x="4" y="1"/>
                  <a:pt x="4" y="1"/>
                  <a:pt x="4" y="1"/>
                </a:cubicBezTo>
                <a:moveTo>
                  <a:pt x="5" y="1"/>
                </a:moveTo>
                <a:cubicBezTo>
                  <a:pt x="5" y="1"/>
                  <a:pt x="5" y="1"/>
                  <a:pt x="4" y="1"/>
                </a:cubicBezTo>
                <a:cubicBezTo>
                  <a:pt x="5" y="1"/>
                  <a:pt x="5" y="1"/>
                  <a:pt x="5" y="1"/>
                </a:cubicBezTo>
                <a:moveTo>
                  <a:pt x="5" y="1"/>
                </a:moveTo>
                <a:cubicBezTo>
                  <a:pt x="5" y="1"/>
                  <a:pt x="5" y="1"/>
                  <a:pt x="5" y="1"/>
                </a:cubicBezTo>
                <a:cubicBezTo>
                  <a:pt x="5" y="1"/>
                  <a:pt x="5" y="1"/>
                  <a:pt x="5" y="1"/>
                </a:cubicBezTo>
                <a:moveTo>
                  <a:pt x="6" y="1"/>
                </a:moveTo>
                <a:cubicBezTo>
                  <a:pt x="6" y="1"/>
                  <a:pt x="6" y="1"/>
                  <a:pt x="5" y="1"/>
                </a:cubicBezTo>
                <a:cubicBezTo>
                  <a:pt x="6" y="1"/>
                  <a:pt x="6" y="1"/>
                  <a:pt x="6" y="1"/>
                </a:cubicBezTo>
                <a:moveTo>
                  <a:pt x="6" y="1"/>
                </a:moveTo>
                <a:cubicBezTo>
                  <a:pt x="6" y="1"/>
                  <a:pt x="6" y="1"/>
                  <a:pt x="6" y="1"/>
                </a:cubicBezTo>
                <a:cubicBezTo>
                  <a:pt x="6" y="1"/>
                  <a:pt x="6" y="1"/>
                  <a:pt x="6" y="1"/>
                </a:cubicBezTo>
                <a:moveTo>
                  <a:pt x="7" y="1"/>
                </a:moveTo>
                <a:cubicBezTo>
                  <a:pt x="7" y="1"/>
                  <a:pt x="7" y="1"/>
                  <a:pt x="7" y="1"/>
                </a:cubicBezTo>
                <a:cubicBezTo>
                  <a:pt x="7" y="1"/>
                  <a:pt x="7" y="1"/>
                  <a:pt x="7" y="1"/>
                </a:cubicBezTo>
                <a:moveTo>
                  <a:pt x="7" y="0"/>
                </a:moveTo>
                <a:cubicBezTo>
                  <a:pt x="7" y="0"/>
                  <a:pt x="7" y="0"/>
                  <a:pt x="7" y="0"/>
                </a:cubicBezTo>
                <a:cubicBezTo>
                  <a:pt x="7" y="0"/>
                  <a:pt x="7" y="0"/>
                  <a:pt x="7" y="0"/>
                </a:cubicBezTo>
                <a:moveTo>
                  <a:pt x="8" y="0"/>
                </a:moveTo>
                <a:cubicBezTo>
                  <a:pt x="8" y="0"/>
                  <a:pt x="8" y="0"/>
                  <a:pt x="8" y="0"/>
                </a:cubicBezTo>
                <a:cubicBezTo>
                  <a:pt x="8" y="0"/>
                  <a:pt x="8" y="0"/>
                  <a:pt x="8" y="0"/>
                </a:cubicBezTo>
                <a:moveTo>
                  <a:pt x="8" y="0"/>
                </a:moveTo>
                <a:cubicBezTo>
                  <a:pt x="8" y="0"/>
                  <a:pt x="8" y="0"/>
                  <a:pt x="8" y="0"/>
                </a:cubicBezTo>
                <a:cubicBezTo>
                  <a:pt x="8" y="0"/>
                  <a:pt x="8" y="0"/>
                  <a:pt x="8" y="0"/>
                </a:cubicBezTo>
                <a:moveTo>
                  <a:pt x="9" y="0"/>
                </a:moveTo>
                <a:cubicBezTo>
                  <a:pt x="9" y="0"/>
                  <a:pt x="9" y="0"/>
                  <a:pt x="9" y="0"/>
                </a:cubicBezTo>
                <a:cubicBezTo>
                  <a:pt x="9" y="0"/>
                  <a:pt x="9" y="0"/>
                  <a:pt x="9" y="0"/>
                </a:cubicBezTo>
                <a:moveTo>
                  <a:pt x="10" y="0"/>
                </a:moveTo>
                <a:cubicBezTo>
                  <a:pt x="10" y="0"/>
                  <a:pt x="10" y="0"/>
                  <a:pt x="10" y="0"/>
                </a:cubicBezTo>
                <a:cubicBezTo>
                  <a:pt x="10" y="0"/>
                  <a:pt x="10" y="0"/>
                  <a:pt x="10" y="0"/>
                </a:cubicBezTo>
                <a:moveTo>
                  <a:pt x="11" y="0"/>
                </a:moveTo>
                <a:cubicBezTo>
                  <a:pt x="11" y="0"/>
                  <a:pt x="11" y="0"/>
                  <a:pt x="11" y="0"/>
                </a:cubicBezTo>
                <a:cubicBezTo>
                  <a:pt x="11" y="0"/>
                  <a:pt x="11" y="0"/>
                  <a:pt x="11" y="0"/>
                </a:cubicBezTo>
                <a:moveTo>
                  <a:pt x="11" y="0"/>
                </a:moveTo>
                <a:cubicBezTo>
                  <a:pt x="11" y="0"/>
                  <a:pt x="11" y="0"/>
                  <a:pt x="11" y="0"/>
                </a:cubicBezTo>
                <a:cubicBezTo>
                  <a:pt x="11" y="0"/>
                  <a:pt x="11" y="0"/>
                  <a:pt x="11" y="0"/>
                </a:cubicBezTo>
                <a:moveTo>
                  <a:pt x="12" y="0"/>
                </a:moveTo>
                <a:cubicBezTo>
                  <a:pt x="12" y="0"/>
                  <a:pt x="12" y="0"/>
                  <a:pt x="12" y="0"/>
                </a:cubicBezTo>
                <a:cubicBezTo>
                  <a:pt x="12" y="0"/>
                  <a:pt x="12" y="0"/>
                  <a:pt x="12" y="0"/>
                </a:cubicBezTo>
                <a:moveTo>
                  <a:pt x="12" y="0"/>
                </a:moveTo>
                <a:cubicBezTo>
                  <a:pt x="12" y="0"/>
                  <a:pt x="12" y="0"/>
                  <a:pt x="12" y="0"/>
                </a:cubicBezTo>
                <a:cubicBezTo>
                  <a:pt x="12" y="0"/>
                  <a:pt x="12" y="0"/>
                  <a:pt x="12" y="0"/>
                </a:cubicBezTo>
                <a:moveTo>
                  <a:pt x="13" y="0"/>
                </a:moveTo>
                <a:cubicBezTo>
                  <a:pt x="13" y="0"/>
                  <a:pt x="13" y="0"/>
                  <a:pt x="13" y="0"/>
                </a:cubicBezTo>
                <a:cubicBezTo>
                  <a:pt x="13" y="0"/>
                  <a:pt x="13" y="0"/>
                  <a:pt x="13" y="0"/>
                </a:cubicBezTo>
                <a:moveTo>
                  <a:pt x="13" y="0"/>
                </a:moveTo>
                <a:cubicBezTo>
                  <a:pt x="13" y="0"/>
                  <a:pt x="13" y="0"/>
                  <a:pt x="13" y="0"/>
                </a:cubicBezTo>
                <a:cubicBezTo>
                  <a:pt x="13" y="0"/>
                  <a:pt x="13" y="0"/>
                  <a:pt x="13" y="0"/>
                </a:cubicBezTo>
                <a:moveTo>
                  <a:pt x="14" y="0"/>
                </a:moveTo>
                <a:cubicBezTo>
                  <a:pt x="14" y="0"/>
                  <a:pt x="14" y="0"/>
                  <a:pt x="14" y="0"/>
                </a:cubicBezTo>
                <a:cubicBezTo>
                  <a:pt x="14" y="0"/>
                  <a:pt x="14" y="0"/>
                  <a:pt x="14" y="0"/>
                </a:cubicBezTo>
                <a:moveTo>
                  <a:pt x="14" y="0"/>
                </a:moveTo>
                <a:cubicBezTo>
                  <a:pt x="14" y="0"/>
                  <a:pt x="14" y="0"/>
                  <a:pt x="14" y="0"/>
                </a:cubicBezTo>
                <a:cubicBezTo>
                  <a:pt x="14" y="0"/>
                  <a:pt x="14" y="0"/>
                  <a:pt x="14" y="0"/>
                </a:cubicBezTo>
              </a:path>
            </a:pathLst>
          </a:custGeom>
          <a:solidFill>
            <a:srgbClr val="A7A5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59" name="Freeform 229"/>
          <xdr:cNvSpPr/>
        </xdr:nvSpPr>
        <xdr:spPr>
          <a:xfrm>
            <a:off x="15367" y="364"/>
            <a:ext cx="563" cy="670"/>
          </a:xfrm>
          <a:custGeom>
            <a:avLst/>
            <a:gdLst>
              <a:gd name="T0" fmla="*/ 225 w 225"/>
              <a:gd name="T1" fmla="*/ 268 h 268"/>
              <a:gd name="T2" fmla="*/ 0 w 225"/>
              <a:gd name="T3" fmla="*/ 268 h 268"/>
              <a:gd name="T4" fmla="*/ 0 w 225"/>
              <a:gd name="T5" fmla="*/ 0 h 268"/>
              <a:gd name="T6" fmla="*/ 178 w 225"/>
              <a:gd name="T7" fmla="*/ 0 h 268"/>
              <a:gd name="T8" fmla="*/ 225 w 225"/>
              <a:gd name="T9" fmla="*/ 43 h 268"/>
              <a:gd name="T10" fmla="*/ 225 w 225"/>
              <a:gd name="T11" fmla="*/ 268 h 2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25" h="268">
                <a:moveTo>
                  <a:pt x="225" y="268"/>
                </a:moveTo>
                <a:lnTo>
                  <a:pt x="0" y="268"/>
                </a:lnTo>
                <a:lnTo>
                  <a:pt x="0" y="0"/>
                </a:lnTo>
                <a:lnTo>
                  <a:pt x="178" y="0"/>
                </a:lnTo>
                <a:lnTo>
                  <a:pt x="225" y="43"/>
                </a:lnTo>
                <a:lnTo>
                  <a:pt x="225" y="268"/>
                </a:lnTo>
                <a:close/>
              </a:path>
            </a:pathLst>
          </a:custGeom>
          <a:solidFill>
            <a:srgbClr val="FFDA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0" name="Freeform 230"/>
          <xdr:cNvSpPr/>
        </xdr:nvSpPr>
        <xdr:spPr>
          <a:xfrm>
            <a:off x="15367" y="364"/>
            <a:ext cx="563" cy="670"/>
          </a:xfrm>
          <a:custGeom>
            <a:avLst/>
            <a:gdLst>
              <a:gd name="T0" fmla="*/ 225 w 225"/>
              <a:gd name="T1" fmla="*/ 268 h 268"/>
              <a:gd name="T2" fmla="*/ 0 w 225"/>
              <a:gd name="T3" fmla="*/ 268 h 268"/>
              <a:gd name="T4" fmla="*/ 0 w 225"/>
              <a:gd name="T5" fmla="*/ 0 h 268"/>
              <a:gd name="T6" fmla="*/ 178 w 225"/>
              <a:gd name="T7" fmla="*/ 0 h 268"/>
              <a:gd name="T8" fmla="*/ 225 w 225"/>
              <a:gd name="T9" fmla="*/ 43 h 268"/>
              <a:gd name="T10" fmla="*/ 225 w 225"/>
              <a:gd name="T11" fmla="*/ 268 h 2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25" h="268">
                <a:moveTo>
                  <a:pt x="225" y="268"/>
                </a:moveTo>
                <a:lnTo>
                  <a:pt x="0" y="268"/>
                </a:lnTo>
                <a:lnTo>
                  <a:pt x="0" y="0"/>
                </a:lnTo>
                <a:lnTo>
                  <a:pt x="178" y="0"/>
                </a:lnTo>
                <a:lnTo>
                  <a:pt x="225" y="43"/>
                </a:lnTo>
                <a:lnTo>
                  <a:pt x="225" y="268"/>
                </a:lnTo>
              </a:path>
            </a:pathLst>
          </a:custGeom>
          <a:solidFill>
            <a:schemeClr val="accent2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1" name="Rectangle 391"/>
          <xdr:cNvSpPr>
            <a:spLocks noChangeArrowheads="1"/>
          </xdr:cNvSpPr>
        </xdr:nvSpPr>
        <xdr:spPr>
          <a:xfrm>
            <a:off x="15477" y="561"/>
            <a:ext cx="335" cy="47"/>
          </a:xfrm>
          <a:prstGeom prst="rect">
            <a:avLst/>
          </a:prstGeom>
          <a:solidFill>
            <a:srgbClr val="32A7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2" name="Rectangle 392"/>
          <xdr:cNvSpPr>
            <a:spLocks noChangeArrowheads="1"/>
          </xdr:cNvSpPr>
        </xdr:nvSpPr>
        <xdr:spPr>
          <a:xfrm>
            <a:off x="15477" y="561"/>
            <a:ext cx="335" cy="47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3" name="Rectangle 393"/>
          <xdr:cNvSpPr>
            <a:spLocks noChangeArrowheads="1"/>
          </xdr:cNvSpPr>
        </xdr:nvSpPr>
        <xdr:spPr>
          <a:xfrm>
            <a:off x="15477" y="676"/>
            <a:ext cx="335" cy="42"/>
          </a:xfrm>
          <a:prstGeom prst="rect">
            <a:avLst/>
          </a:prstGeom>
          <a:solidFill>
            <a:srgbClr val="32A7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4" name="Rectangle 394"/>
          <xdr:cNvSpPr>
            <a:spLocks noChangeArrowheads="1"/>
          </xdr:cNvSpPr>
        </xdr:nvSpPr>
        <xdr:spPr>
          <a:xfrm>
            <a:off x="15477" y="676"/>
            <a:ext cx="335" cy="42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5" name="Rectangle 395"/>
          <xdr:cNvSpPr>
            <a:spLocks noChangeArrowheads="1"/>
          </xdr:cNvSpPr>
        </xdr:nvSpPr>
        <xdr:spPr>
          <a:xfrm>
            <a:off x="15477" y="786"/>
            <a:ext cx="335" cy="47"/>
          </a:xfrm>
          <a:prstGeom prst="rect">
            <a:avLst/>
          </a:prstGeom>
          <a:solidFill>
            <a:srgbClr val="32A7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6" name="Rectangle 396"/>
          <xdr:cNvSpPr>
            <a:spLocks noChangeArrowheads="1"/>
          </xdr:cNvSpPr>
        </xdr:nvSpPr>
        <xdr:spPr>
          <a:xfrm>
            <a:off x="15477" y="786"/>
            <a:ext cx="335" cy="47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7" name="Freeform 961"/>
          <xdr:cNvSpPr/>
        </xdr:nvSpPr>
        <xdr:spPr>
          <a:xfrm>
            <a:off x="15812" y="471"/>
            <a:ext cx="118" cy="117"/>
          </a:xfrm>
          <a:custGeom>
            <a:avLst/>
            <a:gdLst>
              <a:gd name="T0" fmla="*/ 47 w 47"/>
              <a:gd name="T1" fmla="*/ 0 h 47"/>
              <a:gd name="T2" fmla="*/ 0 w 47"/>
              <a:gd name="T3" fmla="*/ 0 h 47"/>
              <a:gd name="T4" fmla="*/ 47 w 47"/>
              <a:gd name="T5" fmla="*/ 47 h 47"/>
              <a:gd name="T6" fmla="*/ 47 w 47"/>
              <a:gd name="T7" fmla="*/ 0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47" h="47">
                <a:moveTo>
                  <a:pt x="47" y="0"/>
                </a:moveTo>
                <a:lnTo>
                  <a:pt x="0" y="0"/>
                </a:lnTo>
                <a:lnTo>
                  <a:pt x="47" y="47"/>
                </a:lnTo>
                <a:lnTo>
                  <a:pt x="47" y="0"/>
                </a:lnTo>
                <a:close/>
              </a:path>
            </a:pathLst>
          </a:custGeom>
          <a:solidFill>
            <a:srgbClr val="C1A4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8" name="Freeform 962"/>
          <xdr:cNvSpPr/>
        </xdr:nvSpPr>
        <xdr:spPr>
          <a:xfrm>
            <a:off x="15812" y="471"/>
            <a:ext cx="118" cy="117"/>
          </a:xfrm>
          <a:custGeom>
            <a:avLst/>
            <a:gdLst>
              <a:gd name="T0" fmla="*/ 47 w 47"/>
              <a:gd name="T1" fmla="*/ 0 h 47"/>
              <a:gd name="T2" fmla="*/ 0 w 47"/>
              <a:gd name="T3" fmla="*/ 0 h 47"/>
              <a:gd name="T4" fmla="*/ 47 w 47"/>
              <a:gd name="T5" fmla="*/ 47 h 47"/>
              <a:gd name="T6" fmla="*/ 47 w 47"/>
              <a:gd name="T7" fmla="*/ 0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47" h="47">
                <a:moveTo>
                  <a:pt x="47" y="0"/>
                </a:moveTo>
                <a:lnTo>
                  <a:pt x="0" y="0"/>
                </a:lnTo>
                <a:lnTo>
                  <a:pt x="47" y="47"/>
                </a:lnTo>
                <a:lnTo>
                  <a:pt x="47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69" name="Freeform 1039"/>
          <xdr:cNvSpPr/>
        </xdr:nvSpPr>
        <xdr:spPr>
          <a:xfrm>
            <a:off x="15811" y="364"/>
            <a:ext cx="118" cy="107"/>
          </a:xfrm>
          <a:custGeom>
            <a:avLst/>
            <a:gdLst>
              <a:gd name="T0" fmla="*/ 0 w 47"/>
              <a:gd name="T1" fmla="*/ 0 h 43"/>
              <a:gd name="T2" fmla="*/ 0 w 47"/>
              <a:gd name="T3" fmla="*/ 43 h 43"/>
              <a:gd name="T4" fmla="*/ 47 w 47"/>
              <a:gd name="T5" fmla="*/ 43 h 43"/>
              <a:gd name="T6" fmla="*/ 0 w 47"/>
              <a:gd name="T7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47" h="43">
                <a:moveTo>
                  <a:pt x="0" y="0"/>
                </a:moveTo>
                <a:lnTo>
                  <a:pt x="0" y="43"/>
                </a:lnTo>
                <a:lnTo>
                  <a:pt x="47" y="43"/>
                </a:lnTo>
                <a:lnTo>
                  <a:pt x="0" y="0"/>
                </a:lnTo>
                <a:close/>
              </a:path>
            </a:pathLst>
          </a:custGeom>
          <a:solidFill>
            <a:srgbClr val="FFF8C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23</xdr:col>
      <xdr:colOff>121920</xdr:colOff>
      <xdr:row>8</xdr:row>
      <xdr:rowOff>198755</xdr:rowOff>
    </xdr:from>
    <xdr:to>
      <xdr:col>23</xdr:col>
      <xdr:colOff>544195</xdr:colOff>
      <xdr:row>9</xdr:row>
      <xdr:rowOff>309245</xdr:rowOff>
    </xdr:to>
    <xdr:grpSp>
      <xdr:nvGrpSpPr>
        <xdr:cNvPr id="70" name="組合 69"/>
        <xdr:cNvGrpSpPr/>
      </xdr:nvGrpSpPr>
      <xdr:grpSpPr>
        <a:xfrm>
          <a:off x="10426700" y="1595755"/>
          <a:ext cx="422275" cy="427990"/>
          <a:chOff x="4339" y="1478"/>
          <a:chExt cx="1123" cy="1122"/>
        </a:xfrm>
      </xdr:grpSpPr>
      <xdr:sp>
        <xdr:nvSpPr>
          <xdr:cNvPr id="71" name="Oval 47"/>
          <xdr:cNvSpPr>
            <a:spLocks noChangeArrowheads="1"/>
          </xdr:cNvSpPr>
        </xdr:nvSpPr>
        <xdr:spPr>
          <a:xfrm>
            <a:off x="4339" y="1478"/>
            <a:ext cx="1123" cy="1122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solidFill>
              <a:schemeClr val="accent5"/>
            </a:solidFill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2" name="Freeform 222"/>
          <xdr:cNvSpPr/>
        </xdr:nvSpPr>
        <xdr:spPr>
          <a:xfrm>
            <a:off x="4564" y="1821"/>
            <a:ext cx="673" cy="445"/>
          </a:xfrm>
          <a:custGeom>
            <a:avLst/>
            <a:gdLst>
              <a:gd name="T0" fmla="*/ 98 w 98"/>
              <a:gd name="T1" fmla="*/ 6 h 65"/>
              <a:gd name="T2" fmla="*/ 92 w 98"/>
              <a:gd name="T3" fmla="*/ 0 h 65"/>
              <a:gd name="T4" fmla="*/ 6 w 98"/>
              <a:gd name="T5" fmla="*/ 0 h 65"/>
              <a:gd name="T6" fmla="*/ 0 w 98"/>
              <a:gd name="T7" fmla="*/ 6 h 65"/>
              <a:gd name="T8" fmla="*/ 0 w 98"/>
              <a:gd name="T9" fmla="*/ 58 h 65"/>
              <a:gd name="T10" fmla="*/ 6 w 98"/>
              <a:gd name="T11" fmla="*/ 65 h 65"/>
              <a:gd name="T12" fmla="*/ 92 w 98"/>
              <a:gd name="T13" fmla="*/ 65 h 65"/>
              <a:gd name="T14" fmla="*/ 98 w 98"/>
              <a:gd name="T15" fmla="*/ 58 h 65"/>
              <a:gd name="T16" fmla="*/ 98 w 98"/>
              <a:gd name="T17" fmla="*/ 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98" h="65">
                <a:moveTo>
                  <a:pt x="98" y="6"/>
                </a:moveTo>
                <a:cubicBezTo>
                  <a:pt x="98" y="2"/>
                  <a:pt x="95" y="0"/>
                  <a:pt x="92" y="0"/>
                </a:cubicBezTo>
                <a:cubicBezTo>
                  <a:pt x="6" y="0"/>
                  <a:pt x="6" y="0"/>
                  <a:pt x="6" y="0"/>
                </a:cubicBezTo>
                <a:cubicBezTo>
                  <a:pt x="3" y="0"/>
                  <a:pt x="0" y="2"/>
                  <a:pt x="0" y="6"/>
                </a:cubicBezTo>
                <a:cubicBezTo>
                  <a:pt x="0" y="58"/>
                  <a:pt x="0" y="58"/>
                  <a:pt x="0" y="58"/>
                </a:cubicBezTo>
                <a:cubicBezTo>
                  <a:pt x="0" y="62"/>
                  <a:pt x="3" y="65"/>
                  <a:pt x="6" y="65"/>
                </a:cubicBezTo>
                <a:cubicBezTo>
                  <a:pt x="92" y="65"/>
                  <a:pt x="92" y="65"/>
                  <a:pt x="92" y="65"/>
                </a:cubicBezTo>
                <a:cubicBezTo>
                  <a:pt x="95" y="65"/>
                  <a:pt x="98" y="62"/>
                  <a:pt x="98" y="58"/>
                </a:cubicBezTo>
                <a:cubicBezTo>
                  <a:pt x="98" y="6"/>
                  <a:pt x="98" y="6"/>
                  <a:pt x="98" y="6"/>
                </a:cubicBezTo>
              </a:path>
            </a:pathLst>
          </a:custGeom>
          <a:solidFill>
            <a:schemeClr val="accent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3" name="Rectangle 514"/>
          <xdr:cNvSpPr>
            <a:spLocks noChangeArrowheads="1"/>
          </xdr:cNvSpPr>
        </xdr:nvSpPr>
        <xdr:spPr>
          <a:xfrm>
            <a:off x="4564" y="1976"/>
            <a:ext cx="673" cy="108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5" name="Freeform 844"/>
          <xdr:cNvSpPr>
            <a:spLocks noEditPoints="1"/>
          </xdr:cNvSpPr>
        </xdr:nvSpPr>
        <xdr:spPr>
          <a:xfrm>
            <a:off x="4564" y="1821"/>
            <a:ext cx="630" cy="40"/>
          </a:xfrm>
          <a:custGeom>
            <a:avLst/>
            <a:gdLst>
              <a:gd name="T0" fmla="*/ 92 w 92"/>
              <a:gd name="T1" fmla="*/ 0 h 6"/>
              <a:gd name="T2" fmla="*/ 92 w 92"/>
              <a:gd name="T3" fmla="*/ 0 h 6"/>
              <a:gd name="T4" fmla="*/ 92 w 92"/>
              <a:gd name="T5" fmla="*/ 0 h 6"/>
              <a:gd name="T6" fmla="*/ 92 w 92"/>
              <a:gd name="T7" fmla="*/ 0 h 6"/>
              <a:gd name="T8" fmla="*/ 6 w 92"/>
              <a:gd name="T9" fmla="*/ 0 h 6"/>
              <a:gd name="T10" fmla="*/ 0 w 92"/>
              <a:gd name="T11" fmla="*/ 6 h 6"/>
              <a:gd name="T12" fmla="*/ 0 w 92"/>
              <a:gd name="T13" fmla="*/ 6 h 6"/>
              <a:gd name="T14" fmla="*/ 6 w 92"/>
              <a:gd name="T15" fmla="*/ 0 h 6"/>
              <a:gd name="T16" fmla="*/ 92 w 92"/>
              <a:gd name="T17" fmla="*/ 0 h 6"/>
              <a:gd name="T18" fmla="*/ 92 w 92"/>
              <a:gd name="T19" fmla="*/ 0 h 6"/>
              <a:gd name="T20" fmla="*/ 92 w 92"/>
              <a:gd name="T21" fmla="*/ 0 h 6"/>
              <a:gd name="T22" fmla="*/ 92 w 92"/>
              <a:gd name="T2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92" h="6">
                <a:moveTo>
                  <a:pt x="92" y="0"/>
                </a:move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  <a:moveTo>
                  <a:pt x="92" y="0"/>
                </a:moveTo>
                <a:cubicBezTo>
                  <a:pt x="6" y="0"/>
                  <a:pt x="6" y="0"/>
                  <a:pt x="6" y="0"/>
                </a:cubicBezTo>
                <a:cubicBezTo>
                  <a:pt x="3" y="0"/>
                  <a:pt x="0" y="2"/>
                  <a:pt x="0" y="6"/>
                </a:cubicBezTo>
                <a:cubicBezTo>
                  <a:pt x="0" y="6"/>
                  <a:pt x="0" y="6"/>
                  <a:pt x="0" y="6"/>
                </a:cubicBezTo>
                <a:cubicBezTo>
                  <a:pt x="0" y="2"/>
                  <a:pt x="3" y="0"/>
                  <a:pt x="6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</a:path>
            </a:pathLst>
          </a:custGeom>
          <a:solidFill>
            <a:srgbClr val="B9DA7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6" name="Freeform 845"/>
          <xdr:cNvSpPr>
            <a:spLocks noEditPoints="1"/>
          </xdr:cNvSpPr>
        </xdr:nvSpPr>
        <xdr:spPr>
          <a:xfrm>
            <a:off x="5194" y="1821"/>
            <a:ext cx="0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moveTo>
                  <a:pt x="0" y="0"/>
                </a:move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</a:path>
            </a:pathLst>
          </a:custGeom>
          <a:solidFill>
            <a:srgbClr val="9DB56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8" name="Freeform 847"/>
          <xdr:cNvSpPr>
            <a:spLocks noEditPoints="1"/>
          </xdr:cNvSpPr>
        </xdr:nvSpPr>
        <xdr:spPr>
          <a:xfrm>
            <a:off x="4564" y="2224"/>
            <a:ext cx="0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moveTo>
                  <a:pt x="0" y="0"/>
                </a:move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0"/>
                  <a:pt x="0" y="0"/>
                  <a:pt x="0" y="0"/>
                </a:cubicBezTo>
              </a:path>
            </a:pathLst>
          </a:custGeom>
          <a:solidFill>
            <a:srgbClr val="9DB56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77" name="Freeform 846"/>
          <xdr:cNvSpPr/>
        </xdr:nvSpPr>
        <xdr:spPr>
          <a:xfrm>
            <a:off x="4564" y="1821"/>
            <a:ext cx="658" cy="55"/>
          </a:xfrm>
          <a:custGeom>
            <a:avLst/>
            <a:gdLst>
              <a:gd name="T0" fmla="*/ 92 w 96"/>
              <a:gd name="T1" fmla="*/ 0 h 8"/>
              <a:gd name="T2" fmla="*/ 6 w 96"/>
              <a:gd name="T3" fmla="*/ 0 h 8"/>
              <a:gd name="T4" fmla="*/ 0 w 96"/>
              <a:gd name="T5" fmla="*/ 6 h 8"/>
              <a:gd name="T6" fmla="*/ 0 w 96"/>
              <a:gd name="T7" fmla="*/ 8 h 8"/>
              <a:gd name="T8" fmla="*/ 86 w 96"/>
              <a:gd name="T9" fmla="*/ 8 h 8"/>
              <a:gd name="T10" fmla="*/ 96 w 96"/>
              <a:gd name="T11" fmla="*/ 1 h 8"/>
              <a:gd name="T12" fmla="*/ 92 w 96"/>
              <a:gd name="T13" fmla="*/ 0 h 8"/>
              <a:gd name="T14" fmla="*/ 92 w 96"/>
              <a:gd name="T15" fmla="*/ 0 h 8"/>
              <a:gd name="T16" fmla="*/ 92 w 96"/>
              <a:gd name="T17" fmla="*/ 0 h 8"/>
              <a:gd name="T18" fmla="*/ 92 w 96"/>
              <a:gd name="T19" fmla="*/ 0 h 8"/>
              <a:gd name="T20" fmla="*/ 92 w 96"/>
              <a:gd name="T21" fmla="*/ 0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6" h="8">
                <a:moveTo>
                  <a:pt x="92" y="0"/>
                </a:moveTo>
                <a:cubicBezTo>
                  <a:pt x="6" y="0"/>
                  <a:pt x="6" y="0"/>
                  <a:pt x="6" y="0"/>
                </a:cubicBezTo>
                <a:cubicBezTo>
                  <a:pt x="3" y="0"/>
                  <a:pt x="0" y="2"/>
                  <a:pt x="0" y="6"/>
                </a:cubicBezTo>
                <a:cubicBezTo>
                  <a:pt x="0" y="8"/>
                  <a:pt x="0" y="8"/>
                  <a:pt x="0" y="8"/>
                </a:cubicBezTo>
                <a:cubicBezTo>
                  <a:pt x="86" y="8"/>
                  <a:pt x="86" y="8"/>
                  <a:pt x="86" y="8"/>
                </a:cubicBezTo>
                <a:cubicBezTo>
                  <a:pt x="96" y="1"/>
                  <a:pt x="96" y="1"/>
                  <a:pt x="96" y="1"/>
                </a:cubicBezTo>
                <a:cubicBezTo>
                  <a:pt x="95" y="0"/>
                  <a:pt x="93" y="0"/>
                  <a:pt x="92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2" y="0"/>
                  <a:pt x="92" y="0"/>
                  <a:pt x="92" y="0"/>
                </a:cubicBezTo>
              </a:path>
            </a:pathLst>
          </a:custGeom>
          <a:solidFill>
            <a:schemeClr val="accent5">
              <a:lumMod val="20000"/>
              <a:lumOff val="8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11</xdr:col>
      <xdr:colOff>121920</xdr:colOff>
      <xdr:row>8</xdr:row>
      <xdr:rowOff>198755</xdr:rowOff>
    </xdr:from>
    <xdr:to>
      <xdr:col>11</xdr:col>
      <xdr:colOff>545465</xdr:colOff>
      <xdr:row>9</xdr:row>
      <xdr:rowOff>306705</xdr:rowOff>
    </xdr:to>
    <xdr:grpSp>
      <xdr:nvGrpSpPr>
        <xdr:cNvPr id="79" name="組合 78"/>
        <xdr:cNvGrpSpPr/>
      </xdr:nvGrpSpPr>
      <xdr:grpSpPr>
        <a:xfrm>
          <a:off x="3905885" y="1595755"/>
          <a:ext cx="423545" cy="425450"/>
          <a:chOff x="8369" y="8198"/>
          <a:chExt cx="1123" cy="1122"/>
        </a:xfrm>
      </xdr:grpSpPr>
      <xdr:sp>
        <xdr:nvSpPr>
          <xdr:cNvPr id="80" name="Oval 38"/>
          <xdr:cNvSpPr>
            <a:spLocks noChangeArrowheads="1"/>
          </xdr:cNvSpPr>
        </xdr:nvSpPr>
        <xdr:spPr>
          <a:xfrm>
            <a:off x="8369" y="8198"/>
            <a:ext cx="1123" cy="112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solidFill>
              <a:schemeClr val="accent4"/>
            </a:solidFill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1" name="Freeform 91"/>
          <xdr:cNvSpPr>
            <a:spLocks noEditPoints="1"/>
          </xdr:cNvSpPr>
        </xdr:nvSpPr>
        <xdr:spPr>
          <a:xfrm>
            <a:off x="8924" y="8753"/>
            <a:ext cx="568" cy="567"/>
          </a:xfrm>
          <a:custGeom>
            <a:avLst/>
            <a:gdLst>
              <a:gd name="T0" fmla="*/ 1 w 83"/>
              <a:gd name="T1" fmla="*/ 83 h 83"/>
              <a:gd name="T2" fmla="*/ 1 w 83"/>
              <a:gd name="T3" fmla="*/ 83 h 83"/>
              <a:gd name="T4" fmla="*/ 1 w 83"/>
              <a:gd name="T5" fmla="*/ 83 h 83"/>
              <a:gd name="T6" fmla="*/ 0 w 83"/>
              <a:gd name="T7" fmla="*/ 83 h 83"/>
              <a:gd name="T8" fmla="*/ 0 w 83"/>
              <a:gd name="T9" fmla="*/ 83 h 83"/>
              <a:gd name="T10" fmla="*/ 0 w 83"/>
              <a:gd name="T11" fmla="*/ 83 h 83"/>
              <a:gd name="T12" fmla="*/ 83 w 83"/>
              <a:gd name="T13" fmla="*/ 0 h 83"/>
              <a:gd name="T14" fmla="*/ 83 w 83"/>
              <a:gd name="T15" fmla="*/ 1 h 83"/>
              <a:gd name="T16" fmla="*/ 83 w 83"/>
              <a:gd name="T17" fmla="*/ 1 h 83"/>
              <a:gd name="T18" fmla="*/ 83 w 83"/>
              <a:gd name="T19" fmla="*/ 0 h 83"/>
              <a:gd name="T20" fmla="*/ 83 w 83"/>
              <a:gd name="T21" fmla="*/ 0 h 83"/>
              <a:gd name="T22" fmla="*/ 83 w 83"/>
              <a:gd name="T23" fmla="*/ 0 h 83"/>
              <a:gd name="T24" fmla="*/ 83 w 83"/>
              <a:gd name="T25" fmla="*/ 0 h 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83" h="83">
                <a:moveTo>
                  <a:pt x="1" y="83"/>
                </a:moveTo>
                <a:cubicBezTo>
                  <a:pt x="1" y="83"/>
                  <a:pt x="1" y="83"/>
                  <a:pt x="1" y="83"/>
                </a:cubicBezTo>
                <a:cubicBezTo>
                  <a:pt x="1" y="83"/>
                  <a:pt x="1" y="83"/>
                  <a:pt x="1" y="83"/>
                </a:cubicBezTo>
                <a:moveTo>
                  <a:pt x="0" y="83"/>
                </a:moveTo>
                <a:cubicBezTo>
                  <a:pt x="0" y="83"/>
                  <a:pt x="0" y="83"/>
                  <a:pt x="0" y="83"/>
                </a:cubicBezTo>
                <a:cubicBezTo>
                  <a:pt x="0" y="83"/>
                  <a:pt x="0" y="83"/>
                  <a:pt x="0" y="83"/>
                </a:cubicBezTo>
                <a:moveTo>
                  <a:pt x="83" y="0"/>
                </a:moveTo>
                <a:cubicBezTo>
                  <a:pt x="83" y="1"/>
                  <a:pt x="83" y="1"/>
                  <a:pt x="83" y="1"/>
                </a:cubicBezTo>
                <a:cubicBezTo>
                  <a:pt x="83" y="1"/>
                  <a:pt x="83" y="1"/>
                  <a:pt x="83" y="1"/>
                </a:cubicBezTo>
                <a:cubicBezTo>
                  <a:pt x="83" y="1"/>
                  <a:pt x="83" y="1"/>
                  <a:pt x="83" y="0"/>
                </a:cubicBezTo>
                <a:moveTo>
                  <a:pt x="83" y="0"/>
                </a:moveTo>
                <a:cubicBezTo>
                  <a:pt x="83" y="0"/>
                  <a:pt x="83" y="0"/>
                  <a:pt x="83" y="0"/>
                </a:cubicBezTo>
                <a:cubicBezTo>
                  <a:pt x="83" y="0"/>
                  <a:pt x="83" y="0"/>
                  <a:pt x="83" y="0"/>
                </a:cubicBezTo>
              </a:path>
            </a:pathLst>
          </a:custGeom>
          <a:solidFill>
            <a:srgbClr val="BDBBB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3" name="Freeform 285"/>
          <xdr:cNvSpPr/>
        </xdr:nvSpPr>
        <xdr:spPr>
          <a:xfrm>
            <a:off x="8594" y="8424"/>
            <a:ext cx="670" cy="672"/>
          </a:xfrm>
          <a:custGeom>
            <a:avLst/>
            <a:gdLst>
              <a:gd name="T0" fmla="*/ 98 w 98"/>
              <a:gd name="T1" fmla="*/ 91 h 98"/>
              <a:gd name="T2" fmla="*/ 92 w 98"/>
              <a:gd name="T3" fmla="*/ 98 h 98"/>
              <a:gd name="T4" fmla="*/ 6 w 98"/>
              <a:gd name="T5" fmla="*/ 98 h 98"/>
              <a:gd name="T6" fmla="*/ 0 w 98"/>
              <a:gd name="T7" fmla="*/ 91 h 98"/>
              <a:gd name="T8" fmla="*/ 0 w 98"/>
              <a:gd name="T9" fmla="*/ 6 h 98"/>
              <a:gd name="T10" fmla="*/ 6 w 98"/>
              <a:gd name="T11" fmla="*/ 0 h 98"/>
              <a:gd name="T12" fmla="*/ 92 w 98"/>
              <a:gd name="T13" fmla="*/ 0 h 98"/>
              <a:gd name="T14" fmla="*/ 98 w 98"/>
              <a:gd name="T15" fmla="*/ 6 h 98"/>
              <a:gd name="T16" fmla="*/ 98 w 98"/>
              <a:gd name="T17" fmla="*/ 9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98" h="98">
                <a:moveTo>
                  <a:pt x="98" y="91"/>
                </a:moveTo>
                <a:cubicBezTo>
                  <a:pt x="98" y="95"/>
                  <a:pt x="95" y="98"/>
                  <a:pt x="92" y="98"/>
                </a:cubicBezTo>
                <a:cubicBezTo>
                  <a:pt x="6" y="98"/>
                  <a:pt x="6" y="98"/>
                  <a:pt x="6" y="98"/>
                </a:cubicBezTo>
                <a:cubicBezTo>
                  <a:pt x="3" y="98"/>
                  <a:pt x="0" y="95"/>
                  <a:pt x="0" y="91"/>
                </a:cubicBezTo>
                <a:cubicBezTo>
                  <a:pt x="0" y="6"/>
                  <a:pt x="0" y="6"/>
                  <a:pt x="0" y="6"/>
                </a:cubicBezTo>
                <a:cubicBezTo>
                  <a:pt x="0" y="3"/>
                  <a:pt x="3" y="0"/>
                  <a:pt x="6" y="0"/>
                </a:cubicBezTo>
                <a:cubicBezTo>
                  <a:pt x="92" y="0"/>
                  <a:pt x="92" y="0"/>
                  <a:pt x="92" y="0"/>
                </a:cubicBezTo>
                <a:cubicBezTo>
                  <a:pt x="95" y="0"/>
                  <a:pt x="98" y="3"/>
                  <a:pt x="98" y="6"/>
                </a:cubicBezTo>
                <a:cubicBezTo>
                  <a:pt x="98" y="91"/>
                  <a:pt x="98" y="91"/>
                  <a:pt x="98" y="91"/>
                </a:cubicBezTo>
              </a:path>
            </a:pathLst>
          </a:custGeom>
          <a:solidFill>
            <a:schemeClr val="accent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4" name="Rectangle 497"/>
          <xdr:cNvSpPr>
            <a:spLocks noChangeArrowheads="1"/>
          </xdr:cNvSpPr>
        </xdr:nvSpPr>
        <xdr:spPr>
          <a:xfrm>
            <a:off x="9129" y="8534"/>
            <a:ext cx="48" cy="453"/>
          </a:xfrm>
          <a:prstGeom prst="rect">
            <a:avLst/>
          </a:prstGeom>
          <a:solidFill>
            <a:srgbClr val="9BCA3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5" name="Rectangle 498"/>
          <xdr:cNvSpPr>
            <a:spLocks noChangeArrowheads="1"/>
          </xdr:cNvSpPr>
        </xdr:nvSpPr>
        <xdr:spPr>
          <a:xfrm>
            <a:off x="9129" y="8534"/>
            <a:ext cx="48" cy="453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6" name="Rectangle 499"/>
          <xdr:cNvSpPr>
            <a:spLocks noChangeArrowheads="1"/>
          </xdr:cNvSpPr>
        </xdr:nvSpPr>
        <xdr:spPr>
          <a:xfrm>
            <a:off x="9019" y="8651"/>
            <a:ext cx="48" cy="335"/>
          </a:xfrm>
          <a:prstGeom prst="rect">
            <a:avLst/>
          </a:prstGeom>
          <a:solidFill>
            <a:srgbClr val="9BCA3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7" name="Rectangle 500"/>
          <xdr:cNvSpPr>
            <a:spLocks noChangeArrowheads="1"/>
          </xdr:cNvSpPr>
        </xdr:nvSpPr>
        <xdr:spPr>
          <a:xfrm>
            <a:off x="9019" y="8651"/>
            <a:ext cx="48" cy="335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8" name="Rectangle 501"/>
          <xdr:cNvSpPr>
            <a:spLocks noChangeArrowheads="1"/>
          </xdr:cNvSpPr>
        </xdr:nvSpPr>
        <xdr:spPr>
          <a:xfrm>
            <a:off x="8909" y="8761"/>
            <a:ext cx="43" cy="225"/>
          </a:xfrm>
          <a:prstGeom prst="rect">
            <a:avLst/>
          </a:prstGeom>
          <a:solidFill>
            <a:srgbClr val="9BCA3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89" name="Rectangle 502"/>
          <xdr:cNvSpPr>
            <a:spLocks noChangeArrowheads="1"/>
          </xdr:cNvSpPr>
        </xdr:nvSpPr>
        <xdr:spPr>
          <a:xfrm>
            <a:off x="8909" y="8761"/>
            <a:ext cx="43" cy="225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0" name="Rectangle 503"/>
          <xdr:cNvSpPr>
            <a:spLocks noChangeArrowheads="1"/>
          </xdr:cNvSpPr>
        </xdr:nvSpPr>
        <xdr:spPr>
          <a:xfrm>
            <a:off x="8794" y="8761"/>
            <a:ext cx="48" cy="225"/>
          </a:xfrm>
          <a:prstGeom prst="rect">
            <a:avLst/>
          </a:prstGeom>
          <a:solidFill>
            <a:srgbClr val="9BCA3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1" name="Rectangle 504"/>
          <xdr:cNvSpPr>
            <a:spLocks noChangeArrowheads="1"/>
          </xdr:cNvSpPr>
        </xdr:nvSpPr>
        <xdr:spPr>
          <a:xfrm>
            <a:off x="8794" y="8761"/>
            <a:ext cx="48" cy="225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2" name="Rectangle 505"/>
          <xdr:cNvSpPr>
            <a:spLocks noChangeArrowheads="1"/>
          </xdr:cNvSpPr>
        </xdr:nvSpPr>
        <xdr:spPr>
          <a:xfrm>
            <a:off x="8684" y="8869"/>
            <a:ext cx="48" cy="118"/>
          </a:xfrm>
          <a:prstGeom prst="rect">
            <a:avLst/>
          </a:prstGeom>
          <a:solidFill>
            <a:schemeClr val="bg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4" name="Rectangle 769"/>
          <xdr:cNvSpPr>
            <a:spLocks noChangeArrowheads="1"/>
          </xdr:cNvSpPr>
        </xdr:nvSpPr>
        <xdr:spPr>
          <a:xfrm>
            <a:off x="9129" y="8534"/>
            <a:ext cx="48" cy="228"/>
          </a:xfrm>
          <a:prstGeom prst="rect">
            <a:avLst/>
          </a:prstGeom>
          <a:solidFill>
            <a:srgbClr val="B9DA7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5" name="Rectangle 770"/>
          <xdr:cNvSpPr>
            <a:spLocks noChangeArrowheads="1"/>
          </xdr:cNvSpPr>
        </xdr:nvSpPr>
        <xdr:spPr>
          <a:xfrm>
            <a:off x="9129" y="8534"/>
            <a:ext cx="48" cy="228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6" name="Rectangle 771"/>
          <xdr:cNvSpPr>
            <a:spLocks noChangeArrowheads="1"/>
          </xdr:cNvSpPr>
        </xdr:nvSpPr>
        <xdr:spPr>
          <a:xfrm>
            <a:off x="9019" y="8652"/>
            <a:ext cx="48" cy="110"/>
          </a:xfrm>
          <a:prstGeom prst="rect">
            <a:avLst/>
          </a:prstGeom>
          <a:solidFill>
            <a:srgbClr val="B9DA7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7" name="Rectangle 772"/>
          <xdr:cNvSpPr>
            <a:spLocks noChangeArrowheads="1"/>
          </xdr:cNvSpPr>
        </xdr:nvSpPr>
        <xdr:spPr>
          <a:xfrm>
            <a:off x="9019" y="8652"/>
            <a:ext cx="48" cy="110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15</xdr:col>
      <xdr:colOff>134620</xdr:colOff>
      <xdr:row>8</xdr:row>
      <xdr:rowOff>198755</xdr:rowOff>
    </xdr:from>
    <xdr:to>
      <xdr:col>15</xdr:col>
      <xdr:colOff>551180</xdr:colOff>
      <xdr:row>9</xdr:row>
      <xdr:rowOff>316230</xdr:rowOff>
    </xdr:to>
    <xdr:grpSp>
      <xdr:nvGrpSpPr>
        <xdr:cNvPr id="114" name="組合 113"/>
        <xdr:cNvGrpSpPr/>
      </xdr:nvGrpSpPr>
      <xdr:grpSpPr>
        <a:xfrm>
          <a:off x="6092190" y="1595755"/>
          <a:ext cx="416560" cy="434975"/>
          <a:chOff x="13692" y="1355"/>
          <a:chExt cx="5886" cy="5658"/>
        </a:xfrm>
      </xdr:grpSpPr>
      <xdr:grpSp>
        <xdr:nvGrpSpPr>
          <xdr:cNvPr id="98" name="組合 97"/>
          <xdr:cNvGrpSpPr/>
        </xdr:nvGrpSpPr>
        <xdr:grpSpPr>
          <a:xfrm>
            <a:off x="13692" y="1355"/>
            <a:ext cx="5886" cy="5659"/>
            <a:chOff x="11057" y="2826"/>
            <a:chExt cx="1115" cy="1115"/>
          </a:xfrm>
        </xdr:grpSpPr>
        <xdr:sp>
          <xdr:nvSpPr>
            <xdr:cNvPr id="99" name="Oval 55"/>
            <xdr:cNvSpPr>
              <a:spLocks noChangeArrowheads="1"/>
            </xdr:cNvSpPr>
          </xdr:nvSpPr>
          <xdr:spPr>
            <a:xfrm>
              <a:off x="11057" y="2826"/>
              <a:ext cx="1115" cy="1115"/>
            </a:xfrm>
            <a:prstGeom prst="rect">
              <a:avLst/>
            </a:prstGeom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/>
              </a:solidFill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>
          <xdr:nvSpPr>
            <xdr:cNvPr id="105" name="Freeform 876"/>
            <xdr:cNvSpPr>
              <a:spLocks noEditPoints="1"/>
            </xdr:cNvSpPr>
          </xdr:nvSpPr>
          <xdr:spPr>
            <a:xfrm>
              <a:off x="11619" y="3606"/>
              <a:ext cx="8" cy="0"/>
            </a:xfrm>
            <a:custGeom>
              <a:avLst/>
              <a:gdLst>
                <a:gd name="T0" fmla="*/ 0 w 1"/>
                <a:gd name="T1" fmla="*/ 0 w 1"/>
                <a:gd name="T2" fmla="*/ 0 w 1"/>
                <a:gd name="T3" fmla="*/ 0 w 1"/>
                <a:gd name="T4" fmla="*/ 0 w 1"/>
                <a:gd name="T5" fmla="*/ 0 w 1"/>
                <a:gd name="T6" fmla="*/ 1 w 1"/>
                <a:gd name="T7" fmla="*/ 1 w 1"/>
                <a:gd name="T8" fmla="*/ 1 w 1"/>
                <a:gd name="T9" fmla="*/ 1 w 1"/>
                <a:gd name="T10" fmla="*/ 1 w 1"/>
                <a:gd name="T11" fmla="*/ 1 w 1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  <a:cxn ang="0">
                  <a:pos x="T8" y="0"/>
                </a:cxn>
                <a:cxn ang="0">
                  <a:pos x="T9" y="0"/>
                </a:cxn>
                <a:cxn ang="0">
                  <a:pos x="T10" y="0"/>
                </a:cxn>
                <a:cxn ang="0">
                  <a:pos x="T11" y="0"/>
                </a:cxn>
              </a:cxnLst>
              <a:rect l="0" t="0" r="r" b="b"/>
              <a:pathLst>
                <a:path w="1">
                  <a:moveTo>
                    <a:pt x="0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0" y="0"/>
                    <a:pt x="0" y="0"/>
                    <a:pt x="0" y="0"/>
                  </a:cubicBezTo>
                  <a:moveTo>
                    <a:pt x="0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0" y="0"/>
                    <a:pt x="0" y="0"/>
                    <a:pt x="0" y="0"/>
                  </a:cubicBezTo>
                  <a:moveTo>
                    <a:pt x="1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1" y="0"/>
                    <a:pt x="1" y="0"/>
                    <a:pt x="1" y="0"/>
                  </a:cubicBezTo>
                  <a:moveTo>
                    <a:pt x="1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1" y="0"/>
                    <a:pt x="1" y="0"/>
                    <a:pt x="1" y="0"/>
                  </a:cubicBezTo>
                </a:path>
              </a:pathLst>
            </a:custGeom>
            <a:solidFill>
              <a:srgbClr val="6A758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13" name="組合 112"/>
          <xdr:cNvGrpSpPr/>
        </xdr:nvGrpSpPr>
        <xdr:grpSpPr>
          <a:xfrm>
            <a:off x="14650" y="2250"/>
            <a:ext cx="3855" cy="3834"/>
            <a:chOff x="14641" y="2430"/>
            <a:chExt cx="3288" cy="3260"/>
          </a:xfrm>
        </xdr:grpSpPr>
        <xdr:sp>
          <xdr:nvSpPr>
            <xdr:cNvPr id="111" name="空心弧 110"/>
            <xdr:cNvSpPr/>
          </xdr:nvSpPr>
          <xdr:spPr>
            <a:xfrm>
              <a:off x="14641" y="2430"/>
              <a:ext cx="3288" cy="3261"/>
            </a:xfrm>
            <a:prstGeom prst="blockArc">
              <a:avLst>
                <a:gd name="adj1" fmla="val 5438459"/>
                <a:gd name="adj2" fmla="val 3819"/>
                <a:gd name="adj3" fmla="val 15543"/>
              </a:avLst>
            </a:prstGeom>
            <a:solidFill>
              <a:schemeClr val="accent6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p>
              <a:pPr algn="l"/>
              <a:endParaRPr lang="zh-CN" altLang="en-US" sz="1100">
                <a:solidFill>
                  <a:schemeClr val="tx1"/>
                </a:solidFill>
              </a:endParaRPr>
            </a:p>
          </xdr:txBody>
        </xdr:sp>
        <xdr:sp>
          <xdr:nvSpPr>
            <xdr:cNvPr id="112" name="空心弧 111"/>
            <xdr:cNvSpPr/>
          </xdr:nvSpPr>
          <xdr:spPr>
            <a:xfrm flipV="1">
              <a:off x="14641" y="2430"/>
              <a:ext cx="3288" cy="3261"/>
            </a:xfrm>
            <a:prstGeom prst="blockArc">
              <a:avLst>
                <a:gd name="adj1" fmla="val 16075472"/>
                <a:gd name="adj2" fmla="val 3819"/>
                <a:gd name="adj3" fmla="val 15543"/>
              </a:avLst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11</xdr:col>
      <xdr:colOff>90170</xdr:colOff>
      <xdr:row>24</xdr:row>
      <xdr:rowOff>10795</xdr:rowOff>
    </xdr:from>
    <xdr:to>
      <xdr:col>13</xdr:col>
      <xdr:colOff>532765</xdr:colOff>
      <xdr:row>30</xdr:row>
      <xdr:rowOff>174625</xdr:rowOff>
    </xdr:to>
    <xdr:graphicFrame>
      <xdr:nvGraphicFramePr>
        <xdr:cNvPr id="17" name="圖表 16"/>
        <xdr:cNvGraphicFramePr/>
      </xdr:nvGraphicFramePr>
      <xdr:xfrm>
        <a:off x="3874135" y="5916295"/>
        <a:ext cx="1758315" cy="15989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115570</xdr:colOff>
      <xdr:row>24</xdr:row>
      <xdr:rowOff>10160</xdr:rowOff>
    </xdr:from>
    <xdr:to>
      <xdr:col>17</xdr:col>
      <xdr:colOff>558800</xdr:colOff>
      <xdr:row>30</xdr:row>
      <xdr:rowOff>174625</xdr:rowOff>
    </xdr:to>
    <xdr:graphicFrame>
      <xdr:nvGraphicFramePr>
        <xdr:cNvPr id="19" name="圖表 18"/>
        <xdr:cNvGraphicFramePr/>
      </xdr:nvGraphicFramePr>
      <xdr:xfrm>
        <a:off x="6073140" y="5915660"/>
        <a:ext cx="1758950" cy="1599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103505</xdr:colOff>
      <xdr:row>24</xdr:row>
      <xdr:rowOff>10160</xdr:rowOff>
    </xdr:from>
    <xdr:to>
      <xdr:col>21</xdr:col>
      <xdr:colOff>545465</xdr:colOff>
      <xdr:row>30</xdr:row>
      <xdr:rowOff>174625</xdr:rowOff>
    </xdr:to>
    <xdr:graphicFrame>
      <xdr:nvGraphicFramePr>
        <xdr:cNvPr id="20" name="圖表 19"/>
        <xdr:cNvGraphicFramePr/>
      </xdr:nvGraphicFramePr>
      <xdr:xfrm>
        <a:off x="8234680" y="5915660"/>
        <a:ext cx="1757680" cy="1599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128905</xdr:colOff>
      <xdr:row>24</xdr:row>
      <xdr:rowOff>10160</xdr:rowOff>
    </xdr:from>
    <xdr:to>
      <xdr:col>25</xdr:col>
      <xdr:colOff>570865</xdr:colOff>
      <xdr:row>30</xdr:row>
      <xdr:rowOff>174625</xdr:rowOff>
    </xdr:to>
    <xdr:graphicFrame>
      <xdr:nvGraphicFramePr>
        <xdr:cNvPr id="23" name="圖表 22"/>
        <xdr:cNvGraphicFramePr/>
      </xdr:nvGraphicFramePr>
      <xdr:xfrm>
        <a:off x="10433685" y="5915660"/>
        <a:ext cx="1757680" cy="1599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72390</xdr:colOff>
      <xdr:row>21</xdr:row>
      <xdr:rowOff>119380</xdr:rowOff>
    </xdr:from>
    <xdr:to>
      <xdr:col>9</xdr:col>
      <xdr:colOff>45085</xdr:colOff>
      <xdr:row>30</xdr:row>
      <xdr:rowOff>175895</xdr:rowOff>
    </xdr:to>
    <xdr:graphicFrame>
      <xdr:nvGraphicFramePr>
        <xdr:cNvPr id="24" name="圖表 23"/>
        <xdr:cNvGraphicFramePr/>
      </xdr:nvGraphicFramePr>
      <xdr:xfrm>
        <a:off x="194945" y="5262880"/>
        <a:ext cx="3310255" cy="2253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173355</xdr:colOff>
      <xdr:row>3</xdr:row>
      <xdr:rowOff>188595</xdr:rowOff>
    </xdr:from>
    <xdr:to>
      <xdr:col>24</xdr:col>
      <xdr:colOff>419100</xdr:colOff>
      <xdr:row>6</xdr:row>
      <xdr:rowOff>142240</xdr:rowOff>
    </xdr:to>
    <xdr:grpSp>
      <xdr:nvGrpSpPr>
        <xdr:cNvPr id="18" name="組合 17"/>
        <xdr:cNvGrpSpPr/>
      </xdr:nvGrpSpPr>
      <xdr:grpSpPr>
        <a:xfrm>
          <a:off x="878840" y="379095"/>
          <a:ext cx="10502900" cy="715645"/>
          <a:chOff x="1330" y="4899"/>
          <a:chExt cx="16540" cy="1127"/>
        </a:xfrm>
      </xdr:grpSpPr>
      <xdr:sp>
        <xdr:nvSpPr>
          <xdr:cNvPr id="22" name="矩形 21"/>
          <xdr:cNvSpPr/>
        </xdr:nvSpPr>
        <xdr:spPr>
          <a:xfrm>
            <a:off x="6082" y="4899"/>
            <a:ext cx="7034" cy="1127"/>
          </a:xfrm>
          <a:prstGeom prst="rect">
            <a:avLst/>
          </a:prstGeom>
          <a:noFill/>
          <a:effectLst/>
        </xdr:spPr>
        <xdr:txBody>
          <a:bodyPr wrap="square" lIns="114300" tIns="57150" rIns="114300" bIns="57150" rtlCol="0" anchor="ctr" anchorCtr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500" b="1" dirty="0">
                <a:gradFill flip="none" rotWithShape="1">
                  <a:gsLst>
                    <a:gs pos="0">
                      <a:srgbClr val="8ADEF6"/>
                    </a:gs>
                    <a:gs pos="100000">
                      <a:srgbClr val="0F98C5"/>
                    </a:gs>
                  </a:gsLst>
                  <a:lin ang="5400000" scaled="1"/>
                  <a:tileRect/>
                </a:gradFill>
                <a:latin typeface="漢儀君黑-55W" panose="00020600040101010101" charset="-122"/>
                <a:ea typeface="漢儀君黑-55W" panose="00020600040101010101" charset="-122"/>
                <a:cs typeface="Aharoni" panose="02010803020104030203" pitchFamily="2" charset="-79"/>
              </a:rPr>
              <a:t>財務報表資料看板</a:t>
            </a:r>
            <a:endParaRPr lang="zh-CN" altLang="en-US" sz="3500" b="1" dirty="0">
              <a:gradFill flip="none" rotWithShape="1">
                <a:gsLst>
                  <a:gs pos="0">
                    <a:srgbClr val="8ADEF6"/>
                  </a:gs>
                  <a:gs pos="100000">
                    <a:srgbClr val="0F98C5"/>
                  </a:gs>
                </a:gsLst>
                <a:lin ang="5400000" scaled="1"/>
                <a:tileRect/>
              </a:gradFill>
              <a:latin typeface="漢儀君黑-55W" panose="00020600040101010101" charset="-122"/>
              <a:ea typeface="漢儀君黑-55W" panose="00020600040101010101" charset="-122"/>
              <a:cs typeface="Aharoni" panose="02010803020104030203" pitchFamily="2" charset="-79"/>
            </a:endParaRPr>
          </a:p>
        </xdr:txBody>
      </xdr:sp>
      <xdr:grpSp>
        <xdr:nvGrpSpPr>
          <xdr:cNvPr id="25" name="組合 24"/>
          <xdr:cNvGrpSpPr/>
        </xdr:nvGrpSpPr>
        <xdr:grpSpPr>
          <a:xfrm>
            <a:off x="1330" y="5206"/>
            <a:ext cx="16540" cy="468"/>
            <a:chOff x="2049" y="5206"/>
            <a:chExt cx="16540" cy="468"/>
          </a:xfrm>
        </xdr:grpSpPr>
        <xdr:grpSp>
          <xdr:nvGrpSpPr>
            <xdr:cNvPr id="26" name="組合 25"/>
            <xdr:cNvGrpSpPr/>
          </xdr:nvGrpSpPr>
          <xdr:grpSpPr>
            <a:xfrm>
              <a:off x="2049" y="5206"/>
              <a:ext cx="3700" cy="468"/>
              <a:chOff x="2049" y="5206"/>
              <a:chExt cx="3700" cy="468"/>
            </a:xfrm>
          </xdr:grpSpPr>
          <xdr:sp>
            <xdr:nvSpPr>
              <xdr:cNvPr id="27" name="菱形 26"/>
              <xdr:cNvSpPr/>
            </xdr:nvSpPr>
            <xdr:spPr>
              <a:xfrm flipH="1">
                <a:off x="5393" y="5346"/>
                <a:ext cx="356" cy="328"/>
              </a:xfrm>
              <a:prstGeom prst="diamond">
                <a:avLst/>
              </a:prstGeom>
              <a:solidFill>
                <a:srgbClr val="12B2EB">
                  <a:alpha val="26000"/>
                </a:srgbClr>
              </a:solidFill>
              <a:ln w="9525">
                <a:gradFill>
                  <a:gsLst>
                    <a:gs pos="0">
                      <a:srgbClr val="12B2EB"/>
                    </a:gs>
                    <a:gs pos="28000">
                      <a:srgbClr val="47C7F1"/>
                    </a:gs>
                    <a:gs pos="69000">
                      <a:srgbClr val="8ADEF6"/>
                    </a:gs>
                    <a:gs pos="100000">
                      <a:srgbClr val="8ADEF6"/>
                    </a:gs>
                  </a:gsLst>
                  <a:lin ang="10800000" scaled="1"/>
                </a:gra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zh-CN" altLang="en-US"/>
              </a:p>
            </xdr:txBody>
          </xdr:sp>
          <xdr:sp>
            <xdr:nvSpPr>
              <xdr:cNvPr id="28" name="任意多邊形: 形狀 57"/>
              <xdr:cNvSpPr/>
            </xdr:nvSpPr>
            <xdr:spPr>
              <a:xfrm flipH="1">
                <a:off x="2049" y="5541"/>
                <a:ext cx="3409" cy="110"/>
              </a:xfrm>
              <a:custGeom>
                <a:avLst/>
                <a:gdLst>
                  <a:gd name="connsiteX0" fmla="*/ 0 w 1039813"/>
                  <a:gd name="connsiteY0" fmla="*/ 111125 h 111125"/>
                  <a:gd name="connsiteX1" fmla="*/ 111125 w 1039813"/>
                  <a:gd name="connsiteY1" fmla="*/ 0 h 111125"/>
                  <a:gd name="connsiteX2" fmla="*/ 1039813 w 1039813"/>
                  <a:gd name="connsiteY2" fmla="*/ 0 h 111125"/>
                  <a:gd name="connsiteX0-1" fmla="*/ 0 w 3159904"/>
                  <a:gd name="connsiteY0-2" fmla="*/ 111125 h 111125"/>
                  <a:gd name="connsiteX1-3" fmla="*/ 111125 w 3159904"/>
                  <a:gd name="connsiteY1-4" fmla="*/ 0 h 111125"/>
                  <a:gd name="connsiteX2-5" fmla="*/ 3159904 w 3159904"/>
                  <a:gd name="connsiteY2-6" fmla="*/ 9564 h 111125"/>
                </a:gdLst>
                <a:ahLst/>
                <a:cxnLst>
                  <a:cxn ang="0">
                    <a:pos x="connsiteX0-1" y="connsiteY0-2"/>
                  </a:cxn>
                  <a:cxn ang="0">
                    <a:pos x="connsiteX1-3" y="connsiteY1-4"/>
                  </a:cxn>
                  <a:cxn ang="0">
                    <a:pos x="connsiteX2-5" y="connsiteY2-6"/>
                  </a:cxn>
                </a:cxnLst>
                <a:rect l="l" t="t" r="r" b="b"/>
                <a:pathLst>
                  <a:path w="3159904" h="111125">
                    <a:moveTo>
                      <a:pt x="0" y="111125"/>
                    </a:moveTo>
                    <a:lnTo>
                      <a:pt x="111125" y="0"/>
                    </a:lnTo>
                    <a:lnTo>
                      <a:pt x="3159904" y="9564"/>
                    </a:lnTo>
                  </a:path>
                </a:pathLst>
              </a:custGeom>
              <a:noFill/>
              <a:ln w="9525">
                <a:gradFill>
                  <a:gsLst>
                    <a:gs pos="0">
                      <a:srgbClr val="12B2EB"/>
                    </a:gs>
                    <a:gs pos="51100">
                      <a:srgbClr val="12B2EB"/>
                    </a:gs>
                    <a:gs pos="100000">
                      <a:srgbClr val="12B2EB">
                        <a:alpha val="0"/>
                      </a:srgbClr>
                    </a:gs>
                  </a:gsLst>
                  <a:lin ang="0" scaled="0"/>
                </a:gra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zh-CN" altLang="en-US"/>
              </a:p>
            </xdr:txBody>
          </xdr:sp>
          <xdr:cxnSp>
            <xdr:nvCxnSpPr>
              <xdr:cNvPr id="29" name="直接連線符 28"/>
              <xdr:cNvCxnSpPr/>
            </xdr:nvCxnSpPr>
            <xdr:spPr>
              <a:xfrm flipH="1">
                <a:off x="4828" y="5347"/>
                <a:ext cx="558" cy="0"/>
              </a:xfrm>
              <a:prstGeom prst="line">
                <a:avLst/>
              </a:prstGeom>
              <a:ln w="9525">
                <a:gradFill>
                  <a:gsLst>
                    <a:gs pos="100000">
                      <a:srgbClr val="12B2EB">
                        <a:alpha val="0"/>
                      </a:srgbClr>
                    </a:gs>
                    <a:gs pos="39000">
                      <a:srgbClr val="12B2EB"/>
                    </a:gs>
                  </a:gsLst>
                  <a:lin ang="0" scaled="0"/>
                </a:gra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0" name="直接連線符 29"/>
              <xdr:cNvCxnSpPr/>
            </xdr:nvCxnSpPr>
            <xdr:spPr>
              <a:xfrm flipH="1">
                <a:off x="3629" y="5417"/>
                <a:ext cx="1493" cy="0"/>
              </a:xfrm>
              <a:prstGeom prst="line">
                <a:avLst/>
              </a:prstGeom>
              <a:ln w="6350">
                <a:gradFill>
                  <a:gsLst>
                    <a:gs pos="44000">
                      <a:srgbClr val="12B2EB"/>
                    </a:gs>
                    <a:gs pos="100000">
                      <a:srgbClr val="12B2EB">
                        <a:alpha val="0"/>
                      </a:srgbClr>
                    </a:gs>
                  </a:gsLst>
                  <a:lin ang="0" scaled="0"/>
                </a:gra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1" name="直接連線符 30"/>
              <xdr:cNvCxnSpPr/>
            </xdr:nvCxnSpPr>
            <xdr:spPr>
              <a:xfrm flipH="1">
                <a:off x="5646" y="5572"/>
                <a:ext cx="99" cy="94"/>
              </a:xfrm>
              <a:prstGeom prst="line">
                <a:avLst/>
              </a:prstGeom>
              <a:ln w="9525">
                <a:solidFill>
                  <a:srgbClr val="12B2EB">
                    <a:alpha val="70000"/>
                  </a:srgb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>
            <xdr:nvSpPr>
              <xdr:cNvPr id="32" name="菱形 31"/>
              <xdr:cNvSpPr/>
            </xdr:nvSpPr>
            <xdr:spPr>
              <a:xfrm flipH="1">
                <a:off x="5399" y="5206"/>
                <a:ext cx="304" cy="281"/>
              </a:xfrm>
              <a:prstGeom prst="diamond">
                <a:avLst/>
              </a:prstGeom>
              <a:solidFill>
                <a:srgbClr val="12B2EB">
                  <a:alpha val="26000"/>
                </a:srgbClr>
              </a:solidFill>
              <a:ln w="9525">
                <a:gradFill>
                  <a:gsLst>
                    <a:gs pos="0">
                      <a:srgbClr val="12B2EB"/>
                    </a:gs>
                    <a:gs pos="28000">
                      <a:srgbClr val="47C7F1"/>
                    </a:gs>
                    <a:gs pos="69000">
                      <a:srgbClr val="8ADEF6"/>
                    </a:gs>
                    <a:gs pos="100000">
                      <a:srgbClr val="8ADEF6"/>
                    </a:gs>
                  </a:gsLst>
                  <a:lin ang="10800000" scaled="1"/>
                </a:gra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zh-CN" altLang="en-US"/>
              </a:p>
            </xdr:txBody>
          </xdr:sp>
        </xdr:grpSp>
        <xdr:grpSp>
          <xdr:nvGrpSpPr>
            <xdr:cNvPr id="33" name="組合 32"/>
            <xdr:cNvGrpSpPr/>
          </xdr:nvGrpSpPr>
          <xdr:grpSpPr>
            <a:xfrm flipH="1">
              <a:off x="14889" y="5206"/>
              <a:ext cx="3700" cy="468"/>
              <a:chOff x="2049" y="5206"/>
              <a:chExt cx="3700" cy="468"/>
            </a:xfrm>
          </xdr:grpSpPr>
          <xdr:sp>
            <xdr:nvSpPr>
              <xdr:cNvPr id="34" name="菱形 33"/>
              <xdr:cNvSpPr/>
            </xdr:nvSpPr>
            <xdr:spPr>
              <a:xfrm flipH="1">
                <a:off x="5393" y="5346"/>
                <a:ext cx="356" cy="328"/>
              </a:xfrm>
              <a:prstGeom prst="diamond">
                <a:avLst/>
              </a:prstGeom>
              <a:solidFill>
                <a:srgbClr val="12B2EB">
                  <a:alpha val="26000"/>
                </a:srgbClr>
              </a:solidFill>
              <a:ln w="9525">
                <a:gradFill>
                  <a:gsLst>
                    <a:gs pos="0">
                      <a:srgbClr val="12B2EB"/>
                    </a:gs>
                    <a:gs pos="28000">
                      <a:srgbClr val="47C7F1"/>
                    </a:gs>
                    <a:gs pos="69000">
                      <a:srgbClr val="8ADEF6"/>
                    </a:gs>
                    <a:gs pos="100000">
                      <a:srgbClr val="8ADEF6"/>
                    </a:gs>
                  </a:gsLst>
                  <a:lin ang="10800000" scaled="1"/>
                </a:gra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zh-CN" altLang="en-US"/>
              </a:p>
            </xdr:txBody>
          </xdr:sp>
          <xdr:sp>
            <xdr:nvSpPr>
              <xdr:cNvPr id="35" name="任意多邊形: 形狀 57"/>
              <xdr:cNvSpPr/>
            </xdr:nvSpPr>
            <xdr:spPr>
              <a:xfrm flipH="1">
                <a:off x="2049" y="5541"/>
                <a:ext cx="3409" cy="110"/>
              </a:xfrm>
              <a:custGeom>
                <a:avLst/>
                <a:gdLst>
                  <a:gd name="connsiteX0" fmla="*/ 0 w 1039813"/>
                  <a:gd name="connsiteY0" fmla="*/ 111125 h 111125"/>
                  <a:gd name="connsiteX1" fmla="*/ 111125 w 1039813"/>
                  <a:gd name="connsiteY1" fmla="*/ 0 h 111125"/>
                  <a:gd name="connsiteX2" fmla="*/ 1039813 w 1039813"/>
                  <a:gd name="connsiteY2" fmla="*/ 0 h 111125"/>
                  <a:gd name="connsiteX0-1" fmla="*/ 0 w 3159904"/>
                  <a:gd name="connsiteY0-2" fmla="*/ 111125 h 111125"/>
                  <a:gd name="connsiteX1-3" fmla="*/ 111125 w 3159904"/>
                  <a:gd name="connsiteY1-4" fmla="*/ 0 h 111125"/>
                  <a:gd name="connsiteX2-5" fmla="*/ 3159904 w 3159904"/>
                  <a:gd name="connsiteY2-6" fmla="*/ 9564 h 111125"/>
                </a:gdLst>
                <a:ahLst/>
                <a:cxnLst>
                  <a:cxn ang="0">
                    <a:pos x="connsiteX0-1" y="connsiteY0-2"/>
                  </a:cxn>
                  <a:cxn ang="0">
                    <a:pos x="connsiteX1-3" y="connsiteY1-4"/>
                  </a:cxn>
                  <a:cxn ang="0">
                    <a:pos x="connsiteX2-5" y="connsiteY2-6"/>
                  </a:cxn>
                </a:cxnLst>
                <a:rect l="l" t="t" r="r" b="b"/>
                <a:pathLst>
                  <a:path w="3159904" h="111125">
                    <a:moveTo>
                      <a:pt x="0" y="111125"/>
                    </a:moveTo>
                    <a:lnTo>
                      <a:pt x="111125" y="0"/>
                    </a:lnTo>
                    <a:lnTo>
                      <a:pt x="3159904" y="9564"/>
                    </a:lnTo>
                  </a:path>
                </a:pathLst>
              </a:custGeom>
              <a:noFill/>
              <a:ln w="9525">
                <a:gradFill>
                  <a:gsLst>
                    <a:gs pos="0">
                      <a:srgbClr val="12B2EB"/>
                    </a:gs>
                    <a:gs pos="51100">
                      <a:srgbClr val="12B2EB"/>
                    </a:gs>
                    <a:gs pos="100000">
                      <a:srgbClr val="12B2EB">
                        <a:alpha val="0"/>
                      </a:srgbClr>
                    </a:gs>
                  </a:gsLst>
                  <a:lin ang="0" scaled="0"/>
                </a:gra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zh-CN" altLang="en-US"/>
              </a:p>
            </xdr:txBody>
          </xdr:sp>
          <xdr:cxnSp>
            <xdr:nvCxnSpPr>
              <xdr:cNvPr id="36" name="直接連線符 35"/>
              <xdr:cNvCxnSpPr/>
            </xdr:nvCxnSpPr>
            <xdr:spPr>
              <a:xfrm flipH="1">
                <a:off x="4828" y="5347"/>
                <a:ext cx="558" cy="0"/>
              </a:xfrm>
              <a:prstGeom prst="line">
                <a:avLst/>
              </a:prstGeom>
              <a:ln w="9525">
                <a:gradFill>
                  <a:gsLst>
                    <a:gs pos="100000">
                      <a:srgbClr val="12B2EB">
                        <a:alpha val="0"/>
                      </a:srgbClr>
                    </a:gs>
                    <a:gs pos="39000">
                      <a:srgbClr val="12B2EB"/>
                    </a:gs>
                  </a:gsLst>
                  <a:lin ang="0" scaled="0"/>
                </a:gra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7" name="直接連線符 36"/>
              <xdr:cNvCxnSpPr/>
            </xdr:nvCxnSpPr>
            <xdr:spPr>
              <a:xfrm flipH="1">
                <a:off x="3629" y="5417"/>
                <a:ext cx="1493" cy="0"/>
              </a:xfrm>
              <a:prstGeom prst="line">
                <a:avLst/>
              </a:prstGeom>
              <a:ln w="6350">
                <a:gradFill>
                  <a:gsLst>
                    <a:gs pos="44000">
                      <a:srgbClr val="12B2EB"/>
                    </a:gs>
                    <a:gs pos="100000">
                      <a:srgbClr val="12B2EB">
                        <a:alpha val="0"/>
                      </a:srgbClr>
                    </a:gs>
                  </a:gsLst>
                  <a:lin ang="0" scaled="0"/>
                </a:gra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8" name="直接連線符 37"/>
              <xdr:cNvCxnSpPr/>
            </xdr:nvCxnSpPr>
            <xdr:spPr>
              <a:xfrm flipH="1">
                <a:off x="5646" y="5572"/>
                <a:ext cx="99" cy="94"/>
              </a:xfrm>
              <a:prstGeom prst="line">
                <a:avLst/>
              </a:prstGeom>
              <a:ln w="9525">
                <a:solidFill>
                  <a:srgbClr val="12B2EB">
                    <a:alpha val="70000"/>
                  </a:srgb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>
            <xdr:nvSpPr>
              <xdr:cNvPr id="39" name="菱形 38"/>
              <xdr:cNvSpPr/>
            </xdr:nvSpPr>
            <xdr:spPr>
              <a:xfrm flipH="1">
                <a:off x="5399" y="5206"/>
                <a:ext cx="304" cy="281"/>
              </a:xfrm>
              <a:prstGeom prst="diamond">
                <a:avLst/>
              </a:prstGeom>
              <a:solidFill>
                <a:srgbClr val="12B2EB">
                  <a:alpha val="26000"/>
                </a:srgbClr>
              </a:solidFill>
              <a:ln w="9525">
                <a:gradFill>
                  <a:gsLst>
                    <a:gs pos="0">
                      <a:srgbClr val="12B2EB"/>
                    </a:gs>
                    <a:gs pos="28000">
                      <a:srgbClr val="47C7F1"/>
                    </a:gs>
                    <a:gs pos="69000">
                      <a:srgbClr val="8ADEF6"/>
                    </a:gs>
                    <a:gs pos="100000">
                      <a:srgbClr val="8ADEF6"/>
                    </a:gs>
                  </a:gsLst>
                  <a:lin ang="10800000" scaled="1"/>
                </a:gra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zh-CN" altLang="en-US"/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42</xdr:col>
      <xdr:colOff>372745</xdr:colOff>
      <xdr:row>13</xdr:row>
      <xdr:rowOff>251460</xdr:rowOff>
    </xdr:from>
    <xdr:to>
      <xdr:col>49</xdr:col>
      <xdr:colOff>109855</xdr:colOff>
      <xdr:row>17</xdr:row>
      <xdr:rowOff>60960</xdr:rowOff>
    </xdr:to>
    <xdr:sp>
      <xdr:nvSpPr>
        <xdr:cNvPr id="5" name="文本框 4"/>
        <xdr:cNvSpPr txBox="1"/>
      </xdr:nvSpPr>
      <xdr:spPr>
        <a:xfrm>
          <a:off x="23949025" y="4137660"/>
          <a:ext cx="4537710" cy="1079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l"/>
          <a:r>
            <a:rPr lang="en-US" altLang="zh-CN" sz="2000">
              <a:latin typeface="漢儀君黑-55W" panose="00020600040101010101" charset="-122"/>
              <a:ea typeface="漢儀君黑-55W" panose="00020600040101010101" charset="-122"/>
              <a:cs typeface="漢儀君黑-55W" panose="00020600040101010101" charset="-122"/>
            </a:rPr>
            <a:t>1.</a:t>
          </a:r>
          <a:r>
            <a:rPr lang="zh-CN" altLang="en-US" sz="2000">
              <a:latin typeface="漢儀君黑-55W" panose="00020600040101010101" charset="-122"/>
              <a:ea typeface="漢儀君黑-55W" panose="00020600040101010101" charset="-122"/>
              <a:cs typeface="漢儀君黑-55W" panose="00020600040101010101" charset="-122"/>
            </a:rPr>
            <a:t>白色區域內填寫，資料，其餘不用動；</a:t>
          </a:r>
          <a:endParaRPr lang="zh-CN" altLang="en-US" sz="2000">
            <a:latin typeface="漢儀君黑-55W" panose="00020600040101010101" charset="-122"/>
            <a:ea typeface="漢儀君黑-55W" panose="00020600040101010101" charset="-122"/>
            <a:cs typeface="漢儀君黑-55W" panose="00020600040101010101" charset="-122"/>
          </a:endParaRPr>
        </a:p>
        <a:p>
          <a:pPr algn="l"/>
          <a:r>
            <a:rPr lang="en-US" altLang="zh-CN" sz="2000">
              <a:latin typeface="漢儀君黑-55W" panose="00020600040101010101" charset="-122"/>
              <a:ea typeface="漢儀君黑-55W" panose="00020600040101010101" charset="-122"/>
              <a:cs typeface="漢儀君黑-55W" panose="00020600040101010101" charset="-122"/>
            </a:rPr>
            <a:t>2.</a:t>
          </a:r>
          <a:r>
            <a:rPr lang="zh-CN" altLang="en-US" sz="2000">
              <a:latin typeface="漢儀君黑-55W" panose="00020600040101010101" charset="-122"/>
              <a:ea typeface="漢儀君黑-55W" panose="00020600040101010101" charset="-122"/>
              <a:cs typeface="漢儀君黑-55W" panose="00020600040101010101" charset="-122"/>
            </a:rPr>
            <a:t>淺灰色區域自動生成！</a:t>
          </a:r>
          <a:endParaRPr lang="en-US" altLang="zh-CN" sz="2000">
            <a:latin typeface="漢儀君黑-55W" panose="00020600040101010101" charset="-122"/>
            <a:ea typeface="漢儀君黑-55W" panose="00020600040101010101" charset="-122"/>
            <a:cs typeface="漢儀君黑-55W" panose="00020600040101010101" charset="-122"/>
          </a:endParaRPr>
        </a:p>
      </xdr:txBody>
    </xdr:sp>
    <xdr:clientData/>
  </xdr:twoCellAnchor>
  <xdr:twoCellAnchor>
    <xdr:from>
      <xdr:col>26</xdr:col>
      <xdr:colOff>701675</xdr:colOff>
      <xdr:row>15</xdr:row>
      <xdr:rowOff>156210</xdr:rowOff>
    </xdr:from>
    <xdr:to>
      <xdr:col>42</xdr:col>
      <xdr:colOff>372110</xdr:colOff>
      <xdr:row>17</xdr:row>
      <xdr:rowOff>147955</xdr:rowOff>
    </xdr:to>
    <xdr:cxnSp>
      <xdr:nvCxnSpPr>
        <xdr:cNvPr id="6" name="直接箭頭連線符 5"/>
        <xdr:cNvCxnSpPr>
          <a:stCxn id="5" idx="1"/>
        </xdr:cNvCxnSpPr>
      </xdr:nvCxnSpPr>
      <xdr:spPr>
        <a:xfrm flipH="1">
          <a:off x="20745450" y="4677410"/>
          <a:ext cx="3202940" cy="626745"/>
        </a:xfrm>
        <a:prstGeom prst="straightConnector1">
          <a:avLst/>
        </a:prstGeom>
        <a:ln w="603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334645</xdr:colOff>
      <xdr:row>2</xdr:row>
      <xdr:rowOff>97155</xdr:rowOff>
    </xdr:from>
    <xdr:to>
      <xdr:col>17</xdr:col>
      <xdr:colOff>577850</xdr:colOff>
      <xdr:row>72</xdr:row>
      <xdr:rowOff>78740</xdr:rowOff>
    </xdr:to>
    <xdr:sp>
      <xdr:nvSpPr>
        <xdr:cNvPr id="2" name="矩形 1"/>
        <xdr:cNvSpPr/>
      </xdr:nvSpPr>
      <xdr:spPr>
        <a:xfrm>
          <a:off x="334645" y="440055"/>
          <a:ext cx="10476865" cy="1198308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3" name="圖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555" y="4854575"/>
          <a:ext cx="3025775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567690</xdr:colOff>
      <xdr:row>5</xdr:row>
      <xdr:rowOff>62865</xdr:rowOff>
    </xdr:from>
    <xdr:to>
      <xdr:col>10</xdr:col>
      <xdr:colOff>438150</xdr:colOff>
      <xdr:row>10</xdr:row>
      <xdr:rowOff>6985</xdr:rowOff>
    </xdr:to>
    <xdr:grpSp>
      <xdr:nvGrpSpPr>
        <xdr:cNvPr id="4" name="組合 102"/>
        <xdr:cNvGrpSpPr/>
      </xdr:nvGrpSpPr>
      <xdr:grpSpPr>
        <a:xfrm rot="0">
          <a:off x="1169670" y="920115"/>
          <a:ext cx="5288280" cy="801370"/>
          <a:chOff x="-48" y="701"/>
          <a:chExt cx="6845" cy="1248"/>
        </a:xfrm>
      </xdr:grpSpPr>
      <xdr:sp>
        <xdr:nvSpPr>
          <xdr:cNvPr id="5" name="矩形 4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6" name="文本框 5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7" name="文本框 6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8" name="組合 7"/>
        <xdr:cNvGrpSpPr/>
      </xdr:nvGrpSpPr>
      <xdr:grpSpPr>
        <a:xfrm rot="0">
          <a:off x="1418590" y="1898650"/>
          <a:ext cx="3034030" cy="692150"/>
          <a:chOff x="1212" y="2209"/>
          <a:chExt cx="4839" cy="1158"/>
        </a:xfrm>
      </xdr:grpSpPr>
      <xdr:sp>
        <xdr:nvSpPr>
          <xdr:cNvPr id="9" name="文本框 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" name="文本框 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1" name="直接連線符 10"/>
        <xdr:cNvCxnSpPr/>
      </xdr:nvCxnSpPr>
      <xdr:spPr>
        <a:xfrm>
          <a:off x="611759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10</xdr:row>
      <xdr:rowOff>42545</xdr:rowOff>
    </xdr:from>
    <xdr:to>
      <xdr:col>16</xdr:col>
      <xdr:colOff>259080</xdr:colOff>
      <xdr:row>19</xdr:row>
      <xdr:rowOff>43815</xdr:rowOff>
    </xdr:to>
    <xdr:grpSp>
      <xdr:nvGrpSpPr>
        <xdr:cNvPr id="12" name="組合 11"/>
        <xdr:cNvGrpSpPr/>
      </xdr:nvGrpSpPr>
      <xdr:grpSpPr>
        <a:xfrm>
          <a:off x="6518275" y="1757045"/>
          <a:ext cx="3372485" cy="1544320"/>
          <a:chOff x="8438" y="3702"/>
          <a:chExt cx="4604" cy="2381"/>
        </a:xfrm>
      </xdr:grpSpPr>
      <xdr:cxnSp>
        <xdr:nvCxnSpPr>
          <xdr:cNvPr id="13" name="直接連線符 12"/>
          <xdr:cNvCxnSpPr/>
        </xdr:nvCxnSpPr>
        <xdr:spPr>
          <a:xfrm>
            <a:off x="8722" y="6083"/>
            <a:ext cx="4320" cy="0"/>
          </a:xfrm>
          <a:prstGeom prst="line">
            <a:avLst/>
          </a:prstGeom>
          <a:ln w="9525">
            <a:solidFill>
              <a:srgbClr val="222222">
                <a:alpha val="8000"/>
              </a:srgb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4" name="組合 34"/>
          <xdr:cNvGrpSpPr/>
        </xdr:nvGrpSpPr>
        <xdr:grpSpPr>
          <a:xfrm rot="0">
            <a:off x="8438" y="3702"/>
            <a:ext cx="3264" cy="2211"/>
            <a:chOff x="10730" y="2878"/>
            <a:chExt cx="3249" cy="2239"/>
          </a:xfrm>
        </xdr:grpSpPr>
        <xdr:sp>
          <xdr:nvSpPr>
            <xdr:cNvPr id="15" name="文本框 14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6" name="文本框 15"/>
            <xdr:cNvSpPr txBox="1"/>
          </xdr:nvSpPr>
          <xdr:spPr>
            <a:xfrm>
              <a:off x="10842" y="4687"/>
              <a:ext cx="3052" cy="43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漢儀中黑S" panose="00020600040101010101" charset="-122"/>
                  <a:ea typeface="漢儀中黑S" panose="00020600040101010101" charset="-122"/>
                  <a:cs typeface="漢儀中黑S" panose="00020600040101010101" charset="-122"/>
                  <a:sym typeface="Times New Roman" panose="02020603050405020304" pitchFamily="12"/>
                </a:rPr>
                <a:t>漢儀君黑</a:t>
              </a:r>
              <a:r>
                <a:rPr lang="en-US" altLang="zh-CN" sz="1200" kern="100">
                  <a:latin typeface="漢儀中黑S" panose="00020600040101010101" charset="-122"/>
                  <a:ea typeface="漢儀中黑S" panose="00020600040101010101" charset="-122"/>
                  <a:cs typeface="漢儀中黑S" panose="00020600040101010101" charset="-122"/>
                  <a:sym typeface="Times New Roman" panose="02020603050405020304" pitchFamily="12"/>
                </a:rPr>
                <a:t>55W</a:t>
              </a:r>
              <a:endParaRPr lang="en-US" altLang="zh-CN" sz="1200" kern="100">
                <a:latin typeface="漢儀中黑S" panose="00020600040101010101" charset="-122"/>
                <a:ea typeface="漢儀中黑S" panose="00020600040101010101" charset="-122"/>
                <a:cs typeface="漢儀中黑S" panose="00020600040101010101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17" name="組合 16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18" name="文本框 17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19" name="文本框 18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508635</xdr:colOff>
      <xdr:row>36</xdr:row>
      <xdr:rowOff>17780</xdr:rowOff>
    </xdr:from>
    <xdr:to>
      <xdr:col>15</xdr:col>
      <xdr:colOff>113665</xdr:colOff>
      <xdr:row>40</xdr:row>
      <xdr:rowOff>118110</xdr:rowOff>
    </xdr:to>
    <xdr:grpSp>
      <xdr:nvGrpSpPr>
        <xdr:cNvPr id="20" name="組合 19"/>
        <xdr:cNvGrpSpPr/>
      </xdr:nvGrpSpPr>
      <xdr:grpSpPr>
        <a:xfrm rot="0">
          <a:off x="6528435" y="6189980"/>
          <a:ext cx="2614930" cy="786130"/>
          <a:chOff x="1213" y="2210"/>
          <a:chExt cx="2967" cy="1228"/>
        </a:xfrm>
      </xdr:grpSpPr>
      <xdr:sp>
        <xdr:nvSpPr>
          <xdr:cNvPr id="21" name="文本框 20"/>
          <xdr:cNvSpPr txBox="1"/>
        </xdr:nvSpPr>
        <xdr:spPr>
          <a:xfrm>
            <a:off x="1213" y="2210"/>
            <a:ext cx="1554" cy="12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03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22" name="文本框 21"/>
          <xdr:cNvSpPr txBox="1"/>
        </xdr:nvSpPr>
        <xdr:spPr>
          <a:xfrm>
            <a:off x="1894" y="2359"/>
            <a:ext cx="2286" cy="7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素材說明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23" name="組合 69"/>
        <xdr:cNvGrpSpPr/>
      </xdr:nvGrpSpPr>
      <xdr:grpSpPr>
        <a:xfrm rot="0">
          <a:off x="1488440" y="2733675"/>
          <a:ext cx="2914650" cy="597535"/>
          <a:chOff x="7139" y="3569"/>
          <a:chExt cx="4652" cy="1008"/>
        </a:xfrm>
      </xdr:grpSpPr>
      <xdr:sp>
        <xdr:nvSpPr>
          <xdr:cNvPr id="24" name="文本框 23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5" name="文本框 24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26" name="組合 77"/>
        <xdr:cNvGrpSpPr/>
      </xdr:nvGrpSpPr>
      <xdr:grpSpPr>
        <a:xfrm rot="0">
          <a:off x="1477010" y="4343400"/>
          <a:ext cx="3435350" cy="601980"/>
          <a:chOff x="7127" y="5903"/>
          <a:chExt cx="5482" cy="1014"/>
        </a:xfrm>
      </xdr:grpSpPr>
      <xdr:sp>
        <xdr:nvSpPr>
          <xdr:cNvPr id="27" name="文本框 26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8" name="文本框 27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29" name="圖片 28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99565" y="3388995"/>
          <a:ext cx="3975100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280670</xdr:colOff>
      <xdr:row>35</xdr:row>
      <xdr:rowOff>124460</xdr:rowOff>
    </xdr:from>
    <xdr:to>
      <xdr:col>7</xdr:col>
      <xdr:colOff>187325</xdr:colOff>
      <xdr:row>39</xdr:row>
      <xdr:rowOff>50800</xdr:rowOff>
    </xdr:to>
    <xdr:grpSp>
      <xdr:nvGrpSpPr>
        <xdr:cNvPr id="30" name="組合 77"/>
        <xdr:cNvGrpSpPr/>
      </xdr:nvGrpSpPr>
      <xdr:grpSpPr>
        <a:xfrm rot="0">
          <a:off x="1484630" y="6125210"/>
          <a:ext cx="2916555" cy="612140"/>
          <a:chOff x="7134" y="5903"/>
          <a:chExt cx="4657" cy="1041"/>
        </a:xfrm>
      </xdr:grpSpPr>
      <xdr:sp>
        <xdr:nvSpPr>
          <xdr:cNvPr id="31" name="文本框 30"/>
          <xdr:cNvSpPr txBox="1"/>
        </xdr:nvSpPr>
        <xdr:spPr>
          <a:xfrm>
            <a:off x="7134" y="5903"/>
            <a:ext cx="4406" cy="4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自帶日期查詢功能</a:t>
            </a:r>
            <a:endPara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2" name="文本框 31"/>
          <xdr:cNvSpPr txBox="1"/>
        </xdr:nvSpPr>
        <xdr:spPr>
          <a:xfrm>
            <a:off x="7192" y="6281"/>
            <a:ext cx="4599" cy="6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、輸入日期，自動出來日期內資料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、每月資料自動生成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59</xdr:row>
      <xdr:rowOff>50165</xdr:rowOff>
    </xdr:to>
    <xdr:grpSp>
      <xdr:nvGrpSpPr>
        <xdr:cNvPr id="33" name="組合 77"/>
        <xdr:cNvGrpSpPr/>
      </xdr:nvGrpSpPr>
      <xdr:grpSpPr>
        <a:xfrm rot="0">
          <a:off x="1483360" y="9084310"/>
          <a:ext cx="2919095" cy="1081405"/>
          <a:chOff x="7133" y="5903"/>
          <a:chExt cx="4657" cy="1846"/>
        </a:xfrm>
      </xdr:grpSpPr>
      <xdr:sp>
        <xdr:nvSpPr>
          <xdr:cNvPr id="34" name="文本框 33"/>
          <xdr:cNvSpPr txBox="1"/>
        </xdr:nvSpPr>
        <xdr:spPr>
          <a:xfrm>
            <a:off x="7133" y="5903"/>
            <a:ext cx="4222" cy="46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kern="100"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資料看板使用說明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5" name="文本框 34"/>
          <xdr:cNvSpPr txBox="1"/>
        </xdr:nvSpPr>
        <xdr:spPr>
          <a:xfrm>
            <a:off x="7195" y="6290"/>
            <a:ext cx="4595" cy="14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   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1、直接在資料表中更改數；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  <a:p>
            <a:pPr algn="l"/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  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、選擇年份時，需要先刪除資料，錄入新資料後再使用；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endParaRPr>
          </a:p>
          <a:p>
            <a:pPr algn="l"/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   3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rPr>
              <a:t>、選擇年、月後看板資料自動更新！</a:t>
            </a:r>
            <a:endParaRPr lang="zh-CN" altLang="en-US" sz="1000">
              <a:latin typeface="漢儀君黑-55W" panose="00020600040101010101" charset="-122"/>
              <a:ea typeface="漢儀君黑-55W" panose="00020600040101010101" charset="-122"/>
              <a:cs typeface="漢儀君黑-55W" panose="00020600040101010101" charset="-12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1000" kern="1200">
              <a:solidFill>
                <a:srgbClr val="222222">
                  <a:alpha val="60000"/>
                </a:srgbClr>
              </a:solidFill>
              <a:latin typeface="漢儀君黑-55W" panose="00020600040101010101" charset="-122"/>
              <a:ea typeface="漢儀君黑-55W" panose="00020600040101010101" charset="-122"/>
              <a:cs typeface="漢儀君黑-55W" panose="0002060004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502920</xdr:colOff>
      <xdr:row>30</xdr:row>
      <xdr:rowOff>62230</xdr:rowOff>
    </xdr:from>
    <xdr:to>
      <xdr:col>16</xdr:col>
      <xdr:colOff>142240</xdr:colOff>
      <xdr:row>34</xdr:row>
      <xdr:rowOff>51435</xdr:rowOff>
    </xdr:to>
    <xdr:sp>
      <xdr:nvSpPr>
        <xdr:cNvPr id="36" name="文本框 35"/>
        <xdr:cNvSpPr txBox="1"/>
      </xdr:nvSpPr>
      <xdr:spPr>
        <a:xfrm>
          <a:off x="6522720" y="5205730"/>
          <a:ext cx="3251200" cy="675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>
    <xdr:from>
      <xdr:col>10</xdr:col>
      <xdr:colOff>516255</xdr:colOff>
      <xdr:row>40</xdr:row>
      <xdr:rowOff>142875</xdr:rowOff>
    </xdr:from>
    <xdr:to>
      <xdr:col>16</xdr:col>
      <xdr:colOff>194310</xdr:colOff>
      <xdr:row>43</xdr:row>
      <xdr:rowOff>80010</xdr:rowOff>
    </xdr:to>
    <xdr:grpSp>
      <xdr:nvGrpSpPr>
        <xdr:cNvPr id="37" name="組合 77"/>
        <xdr:cNvGrpSpPr/>
      </xdr:nvGrpSpPr>
      <xdr:grpSpPr>
        <a:xfrm rot="0">
          <a:off x="6536055" y="7000875"/>
          <a:ext cx="3289935" cy="451485"/>
          <a:chOff x="7134" y="5903"/>
          <a:chExt cx="5252" cy="722"/>
        </a:xfrm>
      </xdr:grpSpPr>
      <xdr:sp>
        <xdr:nvSpPr>
          <xdr:cNvPr id="38" name="文本框 37"/>
          <xdr:cNvSpPr txBox="1"/>
        </xdr:nvSpPr>
        <xdr:spPr>
          <a:xfrm>
            <a:off x="7134" y="5903"/>
            <a:ext cx="4406" cy="43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素材：</a:t>
            </a:r>
            <a:endPara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9" name="文本框 38"/>
          <xdr:cNvSpPr txBox="1"/>
        </xdr:nvSpPr>
        <xdr:spPr>
          <a:xfrm>
            <a:off x="7192" y="6240"/>
            <a:ext cx="5194" cy="3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模板中使用的素材來源於【個人創作】，該圖片具有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CCO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共享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E31"/>
  <sheetViews>
    <sheetView showGridLines="0" showRowColHeaders="0" tabSelected="1" zoomScale="85" zoomScaleNormal="85" workbookViewId="0">
      <selection activeCell="AG5" sqref="AG5"/>
    </sheetView>
  </sheetViews>
  <sheetFormatPr defaultColWidth="9" defaultRowHeight="16.5"/>
  <cols>
    <col min="1" max="1" width="1.60833333333333" style="4" customWidth="1"/>
    <col min="2" max="2" width="1.625" style="4" customWidth="1"/>
    <col min="3" max="9" width="6.025" style="4" customWidth="1"/>
    <col min="10" max="10" width="1.625" style="4" customWidth="1"/>
    <col min="11" max="11" width="2.625" style="4" customWidth="1"/>
    <col min="12" max="14" width="8.63333333333333" style="4" customWidth="1"/>
    <col min="15" max="15" width="2.625" style="4" customWidth="1"/>
    <col min="16" max="18" width="8.63333333333333" style="4" customWidth="1"/>
    <col min="19" max="19" width="2.625" style="4" customWidth="1"/>
    <col min="20" max="22" width="8.63333333333333" style="4" customWidth="1"/>
    <col min="23" max="23" width="2.625" style="4" customWidth="1"/>
    <col min="24" max="26" width="8.63333333333333" style="4" customWidth="1"/>
    <col min="27" max="27" width="2.5" style="4" customWidth="1"/>
    <col min="28" max="31" width="8.63333333333333" style="4" customWidth="1"/>
    <col min="32" max="32" width="5.625" style="4" customWidth="1"/>
    <col min="33" max="16384" width="9" style="4"/>
  </cols>
  <sheetData>
    <row r="1" s="4" customFormat="1" ht="5" customHeight="1"/>
    <row r="2" s="4" customFormat="1" ht="5" customHeight="1"/>
    <row r="3" s="4" customFormat="1" ht="5" customHeight="1"/>
    <row r="4" s="4" customFormat="1" ht="20" customHeight="1" spans="2:26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="4" customFormat="1" ht="20" customHeight="1" spans="2:26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="4" customFormat="1" ht="20" customHeight="1" spans="2:26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="4" customFormat="1" ht="20" customHeight="1" spans="2:26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="4" customFormat="1" ht="15" customHeight="1"/>
    <row r="9" s="4" customFormat="1" ht="25" customHeight="1" spans="2:31">
      <c r="B9" s="3"/>
      <c r="C9" s="23"/>
      <c r="D9" s="23"/>
      <c r="E9" s="23"/>
      <c r="F9" s="23"/>
      <c r="G9" s="23"/>
      <c r="H9" s="23"/>
      <c r="I9" s="23"/>
      <c r="J9" s="23"/>
      <c r="K9" s="33"/>
      <c r="L9" s="34"/>
      <c r="M9" s="35" t="str">
        <f>$I$10&amp;"月收入最大值"</f>
        <v>5月收入最大值</v>
      </c>
      <c r="N9" s="35"/>
      <c r="O9" s="36"/>
      <c r="P9" s="37"/>
      <c r="Q9" s="35" t="str">
        <f>$I$10&amp;"月收入最小值"</f>
        <v>5月收入最小值</v>
      </c>
      <c r="R9" s="35"/>
      <c r="S9" s="36"/>
      <c r="T9" s="37"/>
      <c r="U9" s="35" t="str">
        <f>$I$10&amp;"月支出最大值"</f>
        <v>5月支出最大值</v>
      </c>
      <c r="V9" s="35"/>
      <c r="W9" s="36"/>
      <c r="X9" s="37"/>
      <c r="Y9" s="35" t="str">
        <f>$I$10&amp;"月支出最小值"</f>
        <v>5月支出最小值</v>
      </c>
      <c r="Z9" s="35"/>
      <c r="AA9" s="51"/>
      <c r="AB9" s="51"/>
      <c r="AC9" s="51"/>
      <c r="AD9" s="51"/>
      <c r="AE9" s="51"/>
    </row>
    <row r="10" s="4" customFormat="1" ht="25" customHeight="1" spans="2:31">
      <c r="B10" s="3"/>
      <c r="C10" s="24">
        <v>2022</v>
      </c>
      <c r="D10" s="24"/>
      <c r="E10" s="25" t="str">
        <f>UPPER(TEXT(DATE(C10,I10,1),"mmmm"))</f>
        <v>MAY</v>
      </c>
      <c r="F10" s="25"/>
      <c r="G10" s="25"/>
      <c r="H10" s="25"/>
      <c r="I10" s="24">
        <v>5</v>
      </c>
      <c r="J10" s="3"/>
      <c r="K10" s="38"/>
      <c r="L10" s="39"/>
      <c r="M10" s="40">
        <f ca="1">SUBTOTAL(4+(MOD(COLUMN(A1),2)=0)*1,OFFSET(資料表!$C$10,1,MATCH($I$10,資料表!$D$9:$AA$9,)+ROUNDUP(COLUMN(A1)/2,0)-1,31))</f>
        <v>950</v>
      </c>
      <c r="N10" s="40"/>
      <c r="O10" s="41"/>
      <c r="P10" s="42"/>
      <c r="Q10" s="49">
        <f ca="1">SUBTOTAL(4+(MOD(COLUMN(B1),2)=0)*1,OFFSET(資料表!$C$10,1,MATCH($I$10,資料表!$D$9:$AA$9,)+ROUNDUP(COLUMN(B1)/2,0)-1,31))</f>
        <v>450</v>
      </c>
      <c r="R10" s="49"/>
      <c r="S10" s="41"/>
      <c r="T10" s="42"/>
      <c r="U10" s="50">
        <f ca="1">SUBTOTAL(4+(MOD(COLUMN(C1),2)=0)*1,OFFSET(資料表!$C$10,1,MATCH($I$10,資料表!$D$9:$AA$9,)+ROUNDUP(COLUMN(C1)/2,0)-1,31))</f>
        <v>800</v>
      </c>
      <c r="V10" s="50"/>
      <c r="W10" s="41"/>
      <c r="X10" s="42"/>
      <c r="Y10" s="52">
        <f ca="1">SUBTOTAL(4+(MOD(COLUMN(D1),2)=0)*1,OFFSET(資料表!$C$10,1,MATCH($I$10,資料表!$D$9:$AA$9,)+ROUNDUP(COLUMN(D1)/2,0)-1,31))</f>
        <v>197</v>
      </c>
      <c r="Z10" s="52"/>
      <c r="AA10" s="53"/>
      <c r="AB10" s="53"/>
      <c r="AC10" s="53"/>
      <c r="AD10" s="53"/>
      <c r="AE10" s="53"/>
    </row>
    <row r="11" s="4" customFormat="1" ht="15" customHeight="1" spans="2:26">
      <c r="B11" s="3"/>
      <c r="C11" s="26"/>
      <c r="D11" s="26"/>
      <c r="E11" s="26"/>
      <c r="F11" s="26"/>
      <c r="G11" s="26"/>
      <c r="H11" s="26"/>
      <c r="I11" s="23"/>
      <c r="J11" s="3"/>
      <c r="K11" s="33"/>
      <c r="L11" s="23"/>
      <c r="M11" s="40"/>
      <c r="N11" s="40"/>
      <c r="O11" s="43"/>
      <c r="P11" s="44"/>
      <c r="Q11" s="49"/>
      <c r="R11" s="49"/>
      <c r="S11" s="43"/>
      <c r="T11" s="44"/>
      <c r="U11" s="50"/>
      <c r="V11" s="50"/>
      <c r="W11" s="43"/>
      <c r="X11" s="44"/>
      <c r="Y11" s="52"/>
      <c r="Z11" s="52"/>
    </row>
    <row r="12" s="4" customFormat="1" ht="20" customHeight="1" spans="2:12">
      <c r="B12" s="3"/>
      <c r="C12" s="27" t="s">
        <v>0</v>
      </c>
      <c r="D12" s="27" t="s">
        <v>1</v>
      </c>
      <c r="E12" s="27" t="s">
        <v>2</v>
      </c>
      <c r="F12" s="27" t="s">
        <v>3</v>
      </c>
      <c r="G12" s="27" t="s">
        <v>4</v>
      </c>
      <c r="H12" s="27" t="s">
        <v>5</v>
      </c>
      <c r="I12" s="27" t="s">
        <v>6</v>
      </c>
      <c r="J12" s="3"/>
      <c r="K12" s="33"/>
      <c r="L12" s="33"/>
    </row>
    <row r="13" s="4" customFormat="1" ht="25" customHeight="1" spans="2:26">
      <c r="B13" s="3"/>
      <c r="C13" s="28" t="str">
        <f>IF(WEEKDAY(DATE($C$10,$I$10,1),2)=1,1,"")</f>
        <v/>
      </c>
      <c r="D13" s="28" t="str">
        <f>IF(C13&lt;&gt;"",C13+1,IF(WEEKDAY(DATE($C$10,$I$10,1),2)=2,1,""))</f>
        <v/>
      </c>
      <c r="E13" s="28" t="str">
        <f>IF(D13&lt;&gt;"",D13+1,IF(WEEKDAY(DATE($C$10,$I$10,1),2)=3,1,""))</f>
        <v/>
      </c>
      <c r="F13" s="28" t="str">
        <f>IF(E13&lt;&gt;"",E13+1,IF(WEEKDAY(DATE($C$10,$I$10,1),2)=4,1,""))</f>
        <v/>
      </c>
      <c r="G13" s="28" t="str">
        <f>IF(F13&lt;&gt;"",F13+1,IF(WEEKDAY(DATE($C$10,$I$10,1),2)=5,1,""))</f>
        <v/>
      </c>
      <c r="H13" s="28" t="str">
        <f>IF(G13&lt;&gt;"",G13+1,IF(WEEKDAY(DATE($C$10,$I$10,1),2)=6,1,""))</f>
        <v/>
      </c>
      <c r="I13" s="28">
        <f>IF(H13&lt;&gt;"",H13+1,IF(WEEKDAY(DATE($C$10,$I$10,1),2)=7,1,""))</f>
        <v>1</v>
      </c>
      <c r="J13" s="3"/>
      <c r="K13" s="33"/>
      <c r="L13" s="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="4" customFormat="1" ht="25" customHeight="1" spans="2:26">
      <c r="B14" s="3"/>
      <c r="C14" s="28">
        <f t="shared" ref="C14:C16" si="0">I13+1</f>
        <v>2</v>
      </c>
      <c r="D14" s="28">
        <f t="shared" ref="D14:I14" si="1">C14+1</f>
        <v>3</v>
      </c>
      <c r="E14" s="28">
        <f t="shared" si="1"/>
        <v>4</v>
      </c>
      <c r="F14" s="28">
        <f t="shared" si="1"/>
        <v>5</v>
      </c>
      <c r="G14" s="28">
        <f t="shared" si="1"/>
        <v>6</v>
      </c>
      <c r="H14" s="28">
        <f t="shared" si="1"/>
        <v>7</v>
      </c>
      <c r="I14" s="28">
        <f t="shared" si="1"/>
        <v>8</v>
      </c>
      <c r="J14" s="3"/>
      <c r="K14" s="33"/>
      <c r="L14" s="2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="4" customFormat="1" ht="25" customHeight="1" spans="2:26">
      <c r="B15" s="3"/>
      <c r="C15" s="28">
        <f t="shared" si="0"/>
        <v>9</v>
      </c>
      <c r="D15" s="28">
        <f t="shared" ref="D15:I15" si="2">C15+1</f>
        <v>10</v>
      </c>
      <c r="E15" s="28">
        <f t="shared" si="2"/>
        <v>11</v>
      </c>
      <c r="F15" s="28">
        <f t="shared" si="2"/>
        <v>12</v>
      </c>
      <c r="G15" s="28">
        <f t="shared" si="2"/>
        <v>13</v>
      </c>
      <c r="H15" s="28">
        <f t="shared" si="2"/>
        <v>14</v>
      </c>
      <c r="I15" s="28">
        <f t="shared" si="2"/>
        <v>15</v>
      </c>
      <c r="J15" s="3"/>
      <c r="K15" s="33"/>
      <c r="L15" s="2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="4" customFormat="1" ht="25" customHeight="1" spans="2:26">
      <c r="B16" s="3"/>
      <c r="C16" s="28">
        <f t="shared" si="0"/>
        <v>16</v>
      </c>
      <c r="D16" s="28">
        <f t="shared" ref="D16:I16" si="3">C16+1</f>
        <v>17</v>
      </c>
      <c r="E16" s="28">
        <f t="shared" si="3"/>
        <v>18</v>
      </c>
      <c r="F16" s="28">
        <f t="shared" si="3"/>
        <v>19</v>
      </c>
      <c r="G16" s="28">
        <f t="shared" si="3"/>
        <v>20</v>
      </c>
      <c r="H16" s="28">
        <f t="shared" si="3"/>
        <v>21</v>
      </c>
      <c r="I16" s="28">
        <f t="shared" si="3"/>
        <v>22</v>
      </c>
      <c r="J16" s="3"/>
      <c r="K16" s="33"/>
      <c r="L16" s="2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="4" customFormat="1" ht="25" customHeight="1" spans="2:26">
      <c r="B17" s="3"/>
      <c r="C17" s="28">
        <f>IF(I16&gt;=IF($I$10=2,IF(OR($C$10/400=INT($C$10/400),AND($C$10/4=INT($C$10/4),$C$10/100&lt;&gt;INT($C$10/100))),29,28),IF(OR($I$10=4,$I$10=6,$I$10=9,$I$10=11),30,31)),"",I16+1)</f>
        <v>23</v>
      </c>
      <c r="D17" s="28">
        <f>IF(C17&gt;=IF($I$10=2,IF(OR($C$10/400=INT($C$10/400),AND($C$10/4=INT($C$10/4),$C$10/100&lt;&gt;INT($C$10/100))),29,28),IF(OR($I$10=4,$I$10=6,$I$10=9,$I$10=11),30,31)),"",C17+1)</f>
        <v>24</v>
      </c>
      <c r="E17" s="28">
        <f>IF(D17&gt;=IF($I$10=2,IF(OR($C$10/400=INT($C$10/400),AND($C$10/4=INT($C$10/4),$C$10/100&lt;&gt;INT($C$10/100))),29,28),IF(OR($I$10=4,$I$10=6,$I$10=9,$I$10=11),30,31)),"",D17+1)</f>
        <v>25</v>
      </c>
      <c r="F17" s="28">
        <f>IF(E17&gt;=IF($I$10=2,IF(OR($C$10/400=INT($C$10/400),AND($C$10/4=INT($C$10/4),$C$10/100&lt;&gt;INT($C$10/100))),29,28),IF(OR($I$10=4,$I$10=6,$I$10=9,$I$10=11),30,31)),"",E17+1)</f>
        <v>26</v>
      </c>
      <c r="G17" s="28">
        <f>IF(F17&gt;=IF($I$10=2,IF(OR($C$10/400=INT($C$10/400),AND($C$10/4=INT($C$10/4),$C$10/100&lt;&gt;INT($C$10/100))),29,28),IF(OR($I$10=4,$I$10=6,$I$10=9,$I$10=11),30,31)),"",F17+1)</f>
        <v>27</v>
      </c>
      <c r="H17" s="28">
        <f>IF(G17&gt;=IF($I$10=2,IF(OR($C$10/400=INT($C$10/400),AND($C$10/4=INT($C$10/4),$C$10/100&lt;&gt;INT($C$10/100))),29,28),IF(OR($I$10=4,$I$10=6,$I$10=9,$I$10=11),30,31)),"",G17+1)</f>
        <v>28</v>
      </c>
      <c r="I17" s="28">
        <f>IF(H17&gt;=IF($I$10=2,IF(OR($C$10/400=INT($C$10/400),AND($C$10/4=INT($C$10/4),$C$10/100&lt;&gt;INT($C$10/100))),29,28),IF(OR($I$10=4,$I$10=6,$I$10=9,$I$10=11),30,31)),"",H17+1)</f>
        <v>29</v>
      </c>
      <c r="J17" s="3"/>
      <c r="K17" s="45"/>
      <c r="L17" s="4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="4" customFormat="1" ht="25" customHeight="1" spans="2:26">
      <c r="B18" s="3"/>
      <c r="C18" s="28">
        <f>IF(I17&gt;=IF($I$10=2,IF(OR($C$10/400=INT($C$10/400),AND($C$10/4=INT($C$10/4),$C$10/100&lt;&gt;INT($C$10/100))),29,28),IF(OR($I$10=4,$I$10=6,$I$10=9,$I$10=11),30,31)),"",I17+1)</f>
        <v>30</v>
      </c>
      <c r="D18" s="28">
        <f>IF(C18&gt;=IF($I$10=2,IF(OR($C$10/400=INT($C$10/400),AND($C$10/4=INT($C$10/4),$C$10/100&lt;&gt;INT($C$10/100))),29,28),IF(OR($I$10=4,$I$10=6,$I$10=9,$I$10=11),30,31)),"",C18+1)</f>
        <v>31</v>
      </c>
      <c r="E18" s="28" t="str">
        <f>IF(D18&gt;=IF($I$10=2,IF(OR($C$10/400=INT($C$10/400),AND($C$10/4=INT($C$10/4),$C$10/100&lt;&gt;INT($C$10/100))),29,28),IF(OR($I$10=4,$I$10=6,$I$10=9,$I$10=11),30,31)),"",D18+1)</f>
        <v/>
      </c>
      <c r="F18" s="28" t="str">
        <f>IF(E18&gt;=IF($I$10=2,IF(OR($C$10/400=INT($C$10/400),AND($C$10/4=INT($C$10/4),$C$10/100&lt;&gt;INT($C$10/100))),29,28),IF(OR($I$10=4,$I$10=6,$I$10=9,$I$10=11),30,31)),"",E18+1)</f>
        <v/>
      </c>
      <c r="G18" s="28" t="str">
        <f>IF(F18&gt;=IF($I$10=2,IF(OR($C$10/400=INT($C$10/400),AND($C$10/4=INT($C$10/4),$C$10/100&lt;&gt;INT($C$10/100))),29,28),IF(OR($I$10=4,$I$10=6,$I$10=9,$I$10=11),30,31)),"",F18+1)</f>
        <v/>
      </c>
      <c r="H18" s="28" t="str">
        <f>IF(G18&gt;=IF($I$10=2,IF(OR($C$10/400=INT($C$10/400),AND($C$10/4=INT($C$10/4),$C$10/100&lt;&gt;INT($C$10/100))),29,28),IF(OR($I$10=4,$I$10=6,$I$10=9,$I$10=11),30,31)),"",G18+1)</f>
        <v/>
      </c>
      <c r="I18" s="28" t="str">
        <f>IF(H18&gt;=IF($I$10=2,IF(OR($C$10/400=INT($C$10/400),AND($C$10/4=INT($C$10/4),$C$10/100&lt;&gt;INT($C$10/100))),29,28),IF(OR($I$10=4,$I$10=6,$I$10=9,$I$10=11),30,31)),"",H18+1)</f>
        <v/>
      </c>
      <c r="J18" s="47"/>
      <c r="K18" s="45"/>
      <c r="L18" s="4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="4" customFormat="1" ht="20" customHeight="1" spans="2:26">
      <c r="B19" s="3"/>
      <c r="C19" s="3"/>
      <c r="D19" s="3"/>
      <c r="E19" s="3"/>
      <c r="F19" s="3"/>
      <c r="G19" s="3"/>
      <c r="H19" s="3"/>
      <c r="I19" s="3"/>
      <c r="J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="4" customFormat="1" ht="20" customHeight="1" spans="2:26">
      <c r="B20" s="3"/>
      <c r="C20" s="29" t="s">
        <v>7</v>
      </c>
      <c r="D20" s="29"/>
      <c r="E20" s="29" t="s">
        <v>8</v>
      </c>
      <c r="F20" s="29"/>
      <c r="G20" s="29" t="s">
        <v>9</v>
      </c>
      <c r="H20" s="29"/>
      <c r="I20" s="29" t="s">
        <v>10</v>
      </c>
      <c r="J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="4" customFormat="1" ht="20" customHeight="1" spans="2:26">
      <c r="B21" s="3"/>
      <c r="C21" s="30"/>
      <c r="D21" s="3"/>
      <c r="E21" s="31"/>
      <c r="F21" s="3"/>
      <c r="G21" s="32"/>
      <c r="H21" s="3"/>
      <c r="I21" s="48"/>
      <c r="J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="4" customFormat="1" ht="20" customHeight="1" spans="2:26">
      <c r="B22" s="3"/>
      <c r="C22" s="3"/>
      <c r="D22" s="3"/>
      <c r="E22" s="3"/>
      <c r="F22" s="3"/>
      <c r="G22" s="3"/>
      <c r="H22" s="3"/>
      <c r="I22" s="3"/>
      <c r="J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="4" customFormat="1" ht="20" customHeight="1" spans="2:26">
      <c r="B23" s="3"/>
      <c r="C23" s="3"/>
      <c r="D23" s="3"/>
      <c r="E23" s="3"/>
      <c r="F23" s="3"/>
      <c r="G23" s="3"/>
      <c r="H23" s="3"/>
      <c r="I23" s="3"/>
      <c r="J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="4" customFormat="1" ht="20" customHeight="1" spans="2:10">
      <c r="B24" s="3"/>
      <c r="C24" s="3"/>
      <c r="D24" s="3"/>
      <c r="E24" s="3"/>
      <c r="F24" s="3"/>
      <c r="G24" s="3"/>
      <c r="H24" s="3"/>
      <c r="I24" s="3"/>
      <c r="J24" s="3"/>
    </row>
    <row r="25" s="4" customFormat="1" ht="20" customHeight="1" spans="2:26">
      <c r="B25" s="3"/>
      <c r="C25" s="3"/>
      <c r="D25" s="3"/>
      <c r="E25" s="3"/>
      <c r="F25" s="3"/>
      <c r="G25" s="3"/>
      <c r="H25" s="3"/>
      <c r="I25" s="3"/>
      <c r="J25" s="3"/>
      <c r="L25" s="3"/>
      <c r="M25" s="3"/>
      <c r="N25" s="3"/>
      <c r="P25" s="3"/>
      <c r="Q25" s="3"/>
      <c r="R25" s="3"/>
      <c r="T25" s="3"/>
      <c r="U25" s="3"/>
      <c r="V25" s="3"/>
      <c r="X25" s="3"/>
      <c r="Y25" s="3"/>
      <c r="Z25" s="3"/>
    </row>
    <row r="26" s="4" customFormat="1" ht="20" customHeight="1" spans="2:26">
      <c r="B26" s="3"/>
      <c r="C26" s="3"/>
      <c r="D26" s="3"/>
      <c r="E26" s="3"/>
      <c r="F26" s="3"/>
      <c r="G26" s="3"/>
      <c r="H26" s="3"/>
      <c r="I26" s="3"/>
      <c r="J26" s="3"/>
      <c r="L26" s="3"/>
      <c r="M26" s="3"/>
      <c r="N26" s="3"/>
      <c r="P26" s="3"/>
      <c r="Q26" s="3"/>
      <c r="R26" s="3"/>
      <c r="T26" s="3"/>
      <c r="U26" s="3"/>
      <c r="V26" s="3"/>
      <c r="X26" s="3"/>
      <c r="Y26" s="3"/>
      <c r="Z26" s="3"/>
    </row>
    <row r="27" s="4" customFormat="1" ht="20" customHeight="1" spans="2:26">
      <c r="B27" s="3"/>
      <c r="C27" s="3"/>
      <c r="D27" s="3"/>
      <c r="E27" s="3"/>
      <c r="F27" s="3"/>
      <c r="G27" s="3"/>
      <c r="H27" s="3"/>
      <c r="I27" s="3"/>
      <c r="J27" s="3"/>
      <c r="L27" s="3"/>
      <c r="M27" s="3"/>
      <c r="N27" s="3"/>
      <c r="P27" s="3"/>
      <c r="Q27" s="3"/>
      <c r="R27" s="3"/>
      <c r="T27" s="3"/>
      <c r="U27" s="3"/>
      <c r="V27" s="3"/>
      <c r="X27" s="3"/>
      <c r="Y27" s="3"/>
      <c r="Z27" s="3"/>
    </row>
    <row r="28" s="4" customFormat="1" ht="20" customHeight="1" spans="2:26">
      <c r="B28" s="3"/>
      <c r="C28" s="3"/>
      <c r="D28" s="3"/>
      <c r="E28" s="3"/>
      <c r="F28" s="3"/>
      <c r="G28" s="3"/>
      <c r="H28" s="3"/>
      <c r="I28" s="3"/>
      <c r="J28" s="3"/>
      <c r="L28" s="3"/>
      <c r="M28" s="3"/>
      <c r="N28" s="3"/>
      <c r="P28" s="3"/>
      <c r="Q28" s="3"/>
      <c r="R28" s="3"/>
      <c r="T28" s="3"/>
      <c r="U28" s="3"/>
      <c r="V28" s="3"/>
      <c r="X28" s="3"/>
      <c r="Y28" s="3"/>
      <c r="Z28" s="3"/>
    </row>
    <row r="29" spans="2:26">
      <c r="B29" s="3"/>
      <c r="C29" s="3"/>
      <c r="D29" s="3"/>
      <c r="E29" s="3"/>
      <c r="F29" s="3"/>
      <c r="G29" s="3"/>
      <c r="H29" s="3"/>
      <c r="I29" s="3"/>
      <c r="J29" s="3"/>
      <c r="L29" s="3"/>
      <c r="M29" s="3"/>
      <c r="N29" s="3"/>
      <c r="P29" s="3"/>
      <c r="Q29" s="3"/>
      <c r="R29" s="3"/>
      <c r="T29" s="3"/>
      <c r="U29" s="3"/>
      <c r="V29" s="3"/>
      <c r="X29" s="3"/>
      <c r="Y29" s="3"/>
      <c r="Z29" s="3"/>
    </row>
    <row r="30" spans="2:26">
      <c r="B30" s="3"/>
      <c r="C30" s="3"/>
      <c r="D30" s="3"/>
      <c r="E30" s="3"/>
      <c r="F30" s="3"/>
      <c r="G30" s="3"/>
      <c r="H30" s="3"/>
      <c r="I30" s="3"/>
      <c r="J30" s="3"/>
      <c r="L30" s="3"/>
      <c r="M30" s="3"/>
      <c r="N30" s="3"/>
      <c r="P30" s="3"/>
      <c r="Q30" s="3"/>
      <c r="R30" s="3"/>
      <c r="T30" s="3"/>
      <c r="U30" s="3"/>
      <c r="V30" s="3"/>
      <c r="X30" s="3"/>
      <c r="Y30" s="3"/>
      <c r="Z30" s="3"/>
    </row>
    <row r="31" spans="2:26">
      <c r="B31" s="3"/>
      <c r="C31" s="3"/>
      <c r="D31" s="3"/>
      <c r="E31" s="3"/>
      <c r="F31" s="3"/>
      <c r="G31" s="3"/>
      <c r="H31" s="3"/>
      <c r="I31" s="3"/>
      <c r="J31" s="3"/>
      <c r="L31" s="3"/>
      <c r="M31" s="3"/>
      <c r="N31" s="3"/>
      <c r="P31" s="3"/>
      <c r="Q31" s="3"/>
      <c r="R31" s="3"/>
      <c r="T31" s="3"/>
      <c r="U31" s="3"/>
      <c r="V31" s="3"/>
      <c r="X31" s="3"/>
      <c r="Y31" s="3"/>
      <c r="Z31" s="3"/>
    </row>
  </sheetData>
  <mergeCells count="10">
    <mergeCell ref="M9:N9"/>
    <mergeCell ref="Q9:R9"/>
    <mergeCell ref="U9:V9"/>
    <mergeCell ref="Y9:Z9"/>
    <mergeCell ref="C10:D10"/>
    <mergeCell ref="E10:H10"/>
    <mergeCell ref="M10:N11"/>
    <mergeCell ref="Q10:R11"/>
    <mergeCell ref="U10:V11"/>
    <mergeCell ref="Y10:Z11"/>
  </mergeCells>
  <conditionalFormatting sqref="C13:I18">
    <cfRule type="expression" dxfId="0" priority="10">
      <formula>DATE($C$10,$I$10,C13)=TODAY()</formula>
    </cfRule>
    <cfRule type="expression" dxfId="1" priority="11">
      <formula>COUNTIFS(資料表!$AO$11:$AO$41,DATE($C$10,$I$10,C13),資料表!$AK$11:$AK$41,$Q$10)&gt;0</formula>
    </cfRule>
    <cfRule type="expression" dxfId="2" priority="12">
      <formula>COUNTIFS(資料表!$AO$11:$AO$41,DATE($C$10,$I$10,C13),資料表!$AJ$11:$AJ$41,$M$10)&gt;0</formula>
    </cfRule>
    <cfRule type="expression" dxfId="3" priority="13">
      <formula>COUNTIFS(資料表!$AO$11:$AO$41,DATE($C$10,$I$10,C13),資料表!$AL$11:$AL$41,$U$10)&gt;0</formula>
    </cfRule>
    <cfRule type="expression" dxfId="4" priority="1">
      <formula>COUNTIFS(資料表!$AO$11:$AO$41,DATE($C$10,$I$10,C13),資料表!$AM$11:$AM$41,$Y$10)&gt;0</formula>
    </cfRule>
  </conditionalFormatting>
  <dataValidations count="2">
    <dataValidation type="list" allowBlank="1" showInputMessage="1" showErrorMessage="1" sqref="C10:D10">
      <formula1>"2022,2023,2024,2025,2026,2027,2028,2029"</formula1>
    </dataValidation>
    <dataValidation type="list" allowBlank="1" showInputMessage="1" showErrorMessage="1" sqref="I10">
      <formula1>"1,2,3,4,5,6,7,8,9,10,11,12"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P43"/>
  <sheetViews>
    <sheetView showGridLines="0" zoomScale="55" zoomScaleNormal="55" workbookViewId="0">
      <selection activeCell="AQ20" sqref="AQ20"/>
    </sheetView>
  </sheetViews>
  <sheetFormatPr defaultColWidth="9" defaultRowHeight="16.5"/>
  <cols>
    <col min="1" max="1" width="3.925" style="3" customWidth="1"/>
    <col min="2" max="2" width="4.11666666666667" style="3" customWidth="1"/>
    <col min="3" max="30" width="10.625" style="3" customWidth="1"/>
    <col min="31" max="32" width="5.625" style="3" hidden="1" customWidth="1"/>
    <col min="33" max="33" width="9" style="3" hidden="1" customWidth="1"/>
    <col min="34" max="34" width="9.625" style="3" hidden="1" customWidth="1"/>
    <col min="35" max="40" width="9" style="3" hidden="1" customWidth="1"/>
    <col min="41" max="41" width="12.125" style="3" hidden="1" customWidth="1"/>
    <col min="42" max="42" width="3.85833333333333" style="3" customWidth="1"/>
    <col min="43" max="16384" width="9" style="3"/>
  </cols>
  <sheetData>
    <row r="1" s="3" customFormat="1" ht="21" customHeight="1"/>
    <row r="2" s="3" customFormat="1" ht="20" customHeight="1" spans="2:4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="3" customFormat="1" ht="20" customHeight="1" spans="2:4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="3" customFormat="1" ht="25" customHeight="1" spans="2:42">
      <c r="B4" s="4"/>
      <c r="C4" s="5"/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  <c r="N4" s="5" t="s">
        <v>21</v>
      </c>
      <c r="O4" s="5" t="s">
        <v>22</v>
      </c>
      <c r="P4" s="5" t="s">
        <v>23</v>
      </c>
      <c r="Q4" s="4"/>
      <c r="R4" s="4"/>
      <c r="S4" s="5"/>
      <c r="T4" s="5" t="s">
        <v>24</v>
      </c>
      <c r="U4" s="5" t="s">
        <v>25</v>
      </c>
      <c r="V4" s="5" t="s">
        <v>26</v>
      </c>
      <c r="W4" s="5" t="s">
        <v>27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="3" customFormat="1" ht="25" customHeight="1" spans="2:42">
      <c r="B5" s="4"/>
      <c r="C5" s="5" t="s">
        <v>28</v>
      </c>
      <c r="D5" s="5">
        <f>D42</f>
        <v>21802</v>
      </c>
      <c r="E5" s="5">
        <f>F42</f>
        <v>15897</v>
      </c>
      <c r="F5" s="5">
        <f>H42</f>
        <v>14478</v>
      </c>
      <c r="G5" s="5">
        <f>J42</f>
        <v>15236</v>
      </c>
      <c r="H5" s="5">
        <f>L42</f>
        <v>21802</v>
      </c>
      <c r="I5" s="5">
        <f>N42</f>
        <v>15285</v>
      </c>
      <c r="J5" s="5">
        <f>P42</f>
        <v>13701</v>
      </c>
      <c r="K5" s="5">
        <f>R42</f>
        <v>14200</v>
      </c>
      <c r="L5" s="5">
        <f>T42</f>
        <v>28385</v>
      </c>
      <c r="M5" s="5">
        <f>V42</f>
        <v>18034</v>
      </c>
      <c r="N5" s="5">
        <f>X42</f>
        <v>16030</v>
      </c>
      <c r="O5" s="5">
        <f>Z42</f>
        <v>19251</v>
      </c>
      <c r="P5" s="5">
        <f>SUM(D5:O5)</f>
        <v>214101</v>
      </c>
      <c r="Q5" s="4"/>
      <c r="R5" s="4"/>
      <c r="S5" s="5" t="s">
        <v>28</v>
      </c>
      <c r="T5" s="5">
        <f>SUM(D5:F5)</f>
        <v>52177</v>
      </c>
      <c r="U5" s="5">
        <f>SUM(G5:I5)</f>
        <v>52323</v>
      </c>
      <c r="V5" s="5">
        <f>SUM(J5:L5)</f>
        <v>56286</v>
      </c>
      <c r="W5" s="5">
        <f>SUM(M5:O5)</f>
        <v>53315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="3" customFormat="1" ht="25" customHeight="1" spans="2:42">
      <c r="B6" s="4"/>
      <c r="C6" s="5" t="s">
        <v>29</v>
      </c>
      <c r="D6" s="5">
        <f>E42</f>
        <v>13093</v>
      </c>
      <c r="E6" s="5">
        <f>G42</f>
        <v>18417</v>
      </c>
      <c r="F6" s="5">
        <f>I42</f>
        <v>13889</v>
      </c>
      <c r="G6" s="5">
        <f>K42</f>
        <v>21575</v>
      </c>
      <c r="H6" s="5">
        <f>M42</f>
        <v>13093</v>
      </c>
      <c r="I6" s="5">
        <f>O42</f>
        <v>16372</v>
      </c>
      <c r="J6" s="5">
        <f>Q42</f>
        <v>17346</v>
      </c>
      <c r="K6" s="5">
        <f>S42</f>
        <v>16539</v>
      </c>
      <c r="L6" s="5">
        <f>U42</f>
        <v>14722</v>
      </c>
      <c r="M6" s="5">
        <f>W42</f>
        <v>12927</v>
      </c>
      <c r="N6" s="5">
        <f>Y42</f>
        <v>18718</v>
      </c>
      <c r="O6" s="5">
        <f>AA42</f>
        <v>17607</v>
      </c>
      <c r="P6" s="5">
        <f>SUM(D6:O6)</f>
        <v>194298</v>
      </c>
      <c r="Q6" s="4"/>
      <c r="R6" s="4"/>
      <c r="S6" s="5" t="s">
        <v>29</v>
      </c>
      <c r="T6" s="5">
        <f>SUM(D6:F6)</f>
        <v>45399</v>
      </c>
      <c r="U6" s="5">
        <f>SUM(G6:I6)</f>
        <v>51040</v>
      </c>
      <c r="V6" s="5">
        <f>SUM(J6:L6)</f>
        <v>48607</v>
      </c>
      <c r="W6" s="5">
        <f>SUM(M6:O6)</f>
        <v>49252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="3" customFormat="1" ht="20" customHeight="1" spans="2:4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="3" customFormat="1" ht="25" customHeight="1" spans="2:42">
      <c r="B8" s="4"/>
      <c r="C8" s="6" t="s">
        <v>30</v>
      </c>
      <c r="D8" s="7" t="s">
        <v>24</v>
      </c>
      <c r="E8" s="7"/>
      <c r="F8" s="7"/>
      <c r="G8" s="7"/>
      <c r="H8" s="7"/>
      <c r="I8" s="7"/>
      <c r="J8" s="7" t="s">
        <v>25</v>
      </c>
      <c r="K8" s="7"/>
      <c r="L8" s="7"/>
      <c r="M8" s="7"/>
      <c r="N8" s="7"/>
      <c r="O8" s="7"/>
      <c r="P8" s="7" t="s">
        <v>26</v>
      </c>
      <c r="Q8" s="7"/>
      <c r="R8" s="7"/>
      <c r="S8" s="7"/>
      <c r="T8" s="7"/>
      <c r="U8" s="7"/>
      <c r="V8" s="7" t="s">
        <v>27</v>
      </c>
      <c r="W8" s="7"/>
      <c r="X8" s="7"/>
      <c r="Y8" s="7"/>
      <c r="Z8" s="7"/>
      <c r="AA8" s="7"/>
      <c r="AB8" s="7" t="s">
        <v>31</v>
      </c>
      <c r="AC8" s="7"/>
      <c r="AD8" s="16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="3" customFormat="1" ht="25" customHeight="1" spans="2:42">
      <c r="B9" s="4"/>
      <c r="C9" s="8"/>
      <c r="D9" s="9">
        <v>1</v>
      </c>
      <c r="E9" s="9"/>
      <c r="F9" s="9">
        <v>2</v>
      </c>
      <c r="G9" s="9"/>
      <c r="H9" s="9">
        <v>3</v>
      </c>
      <c r="I9" s="9"/>
      <c r="J9" s="9">
        <v>4</v>
      </c>
      <c r="K9" s="9"/>
      <c r="L9" s="9">
        <v>5</v>
      </c>
      <c r="M9" s="9"/>
      <c r="N9" s="9">
        <v>6</v>
      </c>
      <c r="O9" s="9"/>
      <c r="P9" s="9">
        <v>7</v>
      </c>
      <c r="Q9" s="9"/>
      <c r="R9" s="9">
        <v>8</v>
      </c>
      <c r="S9" s="9"/>
      <c r="T9" s="9">
        <v>9</v>
      </c>
      <c r="U9" s="9"/>
      <c r="V9" s="9">
        <v>10</v>
      </c>
      <c r="W9" s="9"/>
      <c r="X9" s="9">
        <v>11</v>
      </c>
      <c r="Y9" s="9"/>
      <c r="Z9" s="9">
        <v>12</v>
      </c>
      <c r="AA9" s="9"/>
      <c r="AB9" s="10"/>
      <c r="AC9" s="10"/>
      <c r="AD9" s="17"/>
      <c r="AE9" s="4"/>
      <c r="AF9" s="4"/>
      <c r="AG9" s="4"/>
      <c r="AH9" s="21">
        <f>資料看板!I10</f>
        <v>5</v>
      </c>
      <c r="AI9" s="21"/>
      <c r="AJ9" s="21"/>
      <c r="AK9" s="21"/>
      <c r="AL9" s="21"/>
      <c r="AM9" s="21"/>
      <c r="AN9" s="4"/>
      <c r="AO9" s="4"/>
      <c r="AP9" s="4"/>
    </row>
    <row r="10" s="3" customFormat="1" ht="25" customHeight="1" spans="2:42">
      <c r="B10" s="4"/>
      <c r="C10" s="8"/>
      <c r="D10" s="10" t="s">
        <v>28</v>
      </c>
      <c r="E10" s="10" t="s">
        <v>29</v>
      </c>
      <c r="F10" s="10" t="s">
        <v>28</v>
      </c>
      <c r="G10" s="10" t="s">
        <v>29</v>
      </c>
      <c r="H10" s="10" t="s">
        <v>28</v>
      </c>
      <c r="I10" s="10" t="s">
        <v>29</v>
      </c>
      <c r="J10" s="10" t="s">
        <v>28</v>
      </c>
      <c r="K10" s="10" t="s">
        <v>29</v>
      </c>
      <c r="L10" s="10" t="s">
        <v>28</v>
      </c>
      <c r="M10" s="10" t="s">
        <v>29</v>
      </c>
      <c r="N10" s="10" t="s">
        <v>28</v>
      </c>
      <c r="O10" s="10" t="s">
        <v>29</v>
      </c>
      <c r="P10" s="10" t="s">
        <v>28</v>
      </c>
      <c r="Q10" s="10" t="s">
        <v>29</v>
      </c>
      <c r="R10" s="10" t="s">
        <v>28</v>
      </c>
      <c r="S10" s="10" t="s">
        <v>29</v>
      </c>
      <c r="T10" s="10" t="s">
        <v>28</v>
      </c>
      <c r="U10" s="10" t="s">
        <v>29</v>
      </c>
      <c r="V10" s="10" t="s">
        <v>28</v>
      </c>
      <c r="W10" s="10" t="s">
        <v>29</v>
      </c>
      <c r="X10" s="10" t="s">
        <v>28</v>
      </c>
      <c r="Y10" s="10" t="s">
        <v>29</v>
      </c>
      <c r="Z10" s="10" t="s">
        <v>28</v>
      </c>
      <c r="AA10" s="10" t="s">
        <v>29</v>
      </c>
      <c r="AB10" s="10" t="s">
        <v>28</v>
      </c>
      <c r="AC10" s="10" t="s">
        <v>29</v>
      </c>
      <c r="AD10" s="17" t="s">
        <v>32</v>
      </c>
      <c r="AE10" s="4" t="s">
        <v>11</v>
      </c>
      <c r="AF10" s="4"/>
      <c r="AG10" s="21"/>
      <c r="AH10" s="21" t="s">
        <v>28</v>
      </c>
      <c r="AI10" s="21" t="s">
        <v>29</v>
      </c>
      <c r="AJ10" s="21" t="s">
        <v>33</v>
      </c>
      <c r="AK10" s="21" t="s">
        <v>34</v>
      </c>
      <c r="AL10" s="21" t="s">
        <v>35</v>
      </c>
      <c r="AM10" s="21" t="s">
        <v>36</v>
      </c>
      <c r="AN10" s="4"/>
      <c r="AO10" s="21" t="s">
        <v>30</v>
      </c>
      <c r="AP10" s="4"/>
    </row>
    <row r="11" s="3" customFormat="1" ht="25" customHeight="1" spans="2:42">
      <c r="B11" s="4"/>
      <c r="C11" s="11" t="s">
        <v>37</v>
      </c>
      <c r="D11" s="12">
        <v>500</v>
      </c>
      <c r="E11" s="12">
        <v>600</v>
      </c>
      <c r="F11" s="12">
        <v>29</v>
      </c>
      <c r="G11" s="12">
        <v>333</v>
      </c>
      <c r="H11" s="12">
        <v>391</v>
      </c>
      <c r="I11" s="12">
        <v>66</v>
      </c>
      <c r="J11" s="12">
        <v>160</v>
      </c>
      <c r="K11" s="12">
        <v>75</v>
      </c>
      <c r="L11" s="12">
        <v>500</v>
      </c>
      <c r="M11" s="12">
        <v>600</v>
      </c>
      <c r="N11" s="12">
        <v>703</v>
      </c>
      <c r="O11" s="12">
        <v>864</v>
      </c>
      <c r="P11" s="12">
        <v>363</v>
      </c>
      <c r="Q11" s="12">
        <v>523</v>
      </c>
      <c r="R11" s="12">
        <v>535</v>
      </c>
      <c r="S11" s="12">
        <v>854</v>
      </c>
      <c r="T11" s="12">
        <v>450</v>
      </c>
      <c r="U11" s="12">
        <v>738</v>
      </c>
      <c r="V11" s="12">
        <v>932</v>
      </c>
      <c r="W11" s="12">
        <v>535</v>
      </c>
      <c r="X11" s="12">
        <v>818</v>
      </c>
      <c r="Y11" s="12">
        <v>295</v>
      </c>
      <c r="Z11" s="12">
        <v>641</v>
      </c>
      <c r="AA11" s="12">
        <v>351</v>
      </c>
      <c r="AB11" s="18">
        <f t="shared" ref="AB11:AB42" si="0">D11+F11+H11+J11+L11+N11+P11+R11+T11+V11+X11+Z11</f>
        <v>6022</v>
      </c>
      <c r="AC11" s="18">
        <f t="shared" ref="AC11:AC42" si="1">E11+G11+I11+K11+M11+O11+Q11+S11+U11+W11+Y11+AA11</f>
        <v>5834</v>
      </c>
      <c r="AD11" s="19">
        <f ca="1" t="shared" ref="AD11:AD41" si="2">RANDBETWEEN(0,1000)</f>
        <v>78</v>
      </c>
      <c r="AE11" s="4" t="s">
        <v>12</v>
      </c>
      <c r="AF11" s="4"/>
      <c r="AG11" s="21">
        <v>1</v>
      </c>
      <c r="AH11" s="21">
        <f>INDEX($D$11:$AA$41,,$AH$9*2-1)</f>
        <v>500</v>
      </c>
      <c r="AI11" s="21">
        <f>INDEX($D$11:$AA$41,,$AH$9*2)</f>
        <v>600</v>
      </c>
      <c r="AJ11" s="21" t="e">
        <f>IF(AH11=MAX($AH$11:$AH$41),AH11,NA())</f>
        <v>#N/A</v>
      </c>
      <c r="AK11" s="21" t="e">
        <f>IF(AH11=MIN($AH$11:$AH$41),AH11,NA())</f>
        <v>#N/A</v>
      </c>
      <c r="AL11" s="21" t="e">
        <f>IF(AI11=MAX($AI$11:$AI$41),AI11,NA())</f>
        <v>#N/A</v>
      </c>
      <c r="AM11" s="21" t="e">
        <f>IF(AI11=MIN($AI$11:$AI$41),AI11,NA())</f>
        <v>#N/A</v>
      </c>
      <c r="AN11" s="4"/>
      <c r="AO11" s="22">
        <f>DATE(資料看板!$C$10,資料看板!$I$10,$AG11)</f>
        <v>44682</v>
      </c>
      <c r="AP11" s="4"/>
    </row>
    <row r="12" s="3" customFormat="1" ht="25" customHeight="1" spans="2:42">
      <c r="B12" s="4"/>
      <c r="C12" s="11" t="s">
        <v>38</v>
      </c>
      <c r="D12" s="12">
        <v>600</v>
      </c>
      <c r="E12" s="12">
        <v>500</v>
      </c>
      <c r="F12" s="12">
        <v>902</v>
      </c>
      <c r="G12" s="12">
        <v>872</v>
      </c>
      <c r="H12" s="12">
        <v>506</v>
      </c>
      <c r="I12" s="12">
        <v>556</v>
      </c>
      <c r="J12" s="12">
        <v>783</v>
      </c>
      <c r="K12" s="12">
        <v>484</v>
      </c>
      <c r="L12" s="12">
        <v>600</v>
      </c>
      <c r="M12" s="12">
        <v>500</v>
      </c>
      <c r="N12" s="12">
        <v>436</v>
      </c>
      <c r="O12" s="12">
        <v>555</v>
      </c>
      <c r="P12" s="12">
        <v>247</v>
      </c>
      <c r="Q12" s="12">
        <v>65</v>
      </c>
      <c r="R12" s="12">
        <v>99</v>
      </c>
      <c r="S12" s="12">
        <v>977</v>
      </c>
      <c r="T12" s="12">
        <v>693</v>
      </c>
      <c r="U12" s="12">
        <v>972</v>
      </c>
      <c r="V12" s="12">
        <v>118</v>
      </c>
      <c r="W12" s="12">
        <v>221</v>
      </c>
      <c r="X12" s="12">
        <v>690</v>
      </c>
      <c r="Y12" s="12">
        <v>547</v>
      </c>
      <c r="Z12" s="12">
        <v>286</v>
      </c>
      <c r="AA12" s="12">
        <v>453</v>
      </c>
      <c r="AB12" s="18">
        <f t="shared" si="0"/>
        <v>5960</v>
      </c>
      <c r="AC12" s="18">
        <f t="shared" si="1"/>
        <v>6702</v>
      </c>
      <c r="AD12" s="19">
        <f ca="1" t="shared" si="2"/>
        <v>528</v>
      </c>
      <c r="AE12" s="4" t="s">
        <v>13</v>
      </c>
      <c r="AF12" s="4"/>
      <c r="AG12" s="21">
        <v>2</v>
      </c>
      <c r="AH12" s="21">
        <f>INDEX($D$11:$AA$41,,$AH$9*2-1)</f>
        <v>600</v>
      </c>
      <c r="AI12" s="21">
        <f t="shared" ref="AI12:AI21" si="3">INDEX($D$11:$AA$41,,$AH$9*2)</f>
        <v>500</v>
      </c>
      <c r="AJ12" s="21" t="e">
        <f t="shared" ref="AJ12:AJ41" si="4">IF(AH12=MAX($AH$11:$AH$41),AH12,NA())</f>
        <v>#N/A</v>
      </c>
      <c r="AK12" s="21" t="e">
        <f t="shared" ref="AK12:AK41" si="5">IF(AH12=MIN($AH$11:$AH$41),AH12,NA())</f>
        <v>#N/A</v>
      </c>
      <c r="AL12" s="21" t="e">
        <f t="shared" ref="AL12:AL41" si="6">IF(AI12=MAX($AI$11:$AI$41),AI12,NA())</f>
        <v>#N/A</v>
      </c>
      <c r="AM12" s="21" t="e">
        <f t="shared" ref="AM12:AM41" si="7">IF(AI12=MIN($AI$11:$AI$41),AI12,NA())</f>
        <v>#N/A</v>
      </c>
      <c r="AN12" s="4"/>
      <c r="AO12" s="22">
        <f>DATE(資料看板!$C$10,資料看板!$I$10,$AG12)</f>
        <v>44683</v>
      </c>
      <c r="AP12" s="4"/>
    </row>
    <row r="13" s="3" customFormat="1" ht="25" customHeight="1" spans="2:42">
      <c r="B13" s="4"/>
      <c r="C13" s="11" t="s">
        <v>39</v>
      </c>
      <c r="D13" s="12">
        <v>700</v>
      </c>
      <c r="E13" s="12">
        <v>400</v>
      </c>
      <c r="F13" s="12">
        <v>336</v>
      </c>
      <c r="G13" s="12">
        <v>547</v>
      </c>
      <c r="H13" s="12">
        <v>559</v>
      </c>
      <c r="I13" s="12">
        <v>355</v>
      </c>
      <c r="J13" s="12">
        <v>696</v>
      </c>
      <c r="K13" s="12">
        <v>469</v>
      </c>
      <c r="L13" s="12">
        <v>700</v>
      </c>
      <c r="M13" s="12">
        <v>400</v>
      </c>
      <c r="N13" s="12">
        <v>584</v>
      </c>
      <c r="O13" s="12">
        <v>693</v>
      </c>
      <c r="P13" s="12">
        <v>930</v>
      </c>
      <c r="Q13" s="12">
        <v>268</v>
      </c>
      <c r="R13" s="12">
        <v>187</v>
      </c>
      <c r="S13" s="12">
        <v>205</v>
      </c>
      <c r="T13" s="12">
        <v>720</v>
      </c>
      <c r="U13" s="12">
        <v>332</v>
      </c>
      <c r="V13" s="12">
        <v>758</v>
      </c>
      <c r="W13" s="12">
        <v>723</v>
      </c>
      <c r="X13" s="12">
        <v>490</v>
      </c>
      <c r="Y13" s="12">
        <v>816</v>
      </c>
      <c r="Z13" s="12">
        <v>82</v>
      </c>
      <c r="AA13" s="12">
        <v>485</v>
      </c>
      <c r="AB13" s="18">
        <f t="shared" si="0"/>
        <v>6742</v>
      </c>
      <c r="AC13" s="18">
        <f t="shared" si="1"/>
        <v>5693</v>
      </c>
      <c r="AD13" s="19">
        <f ca="1" t="shared" si="2"/>
        <v>863</v>
      </c>
      <c r="AE13" s="4" t="s">
        <v>14</v>
      </c>
      <c r="AF13" s="4"/>
      <c r="AG13" s="21">
        <v>3</v>
      </c>
      <c r="AH13" s="21">
        <f>INDEX($D$11:$AA$41,,$AH$9*2-1)</f>
        <v>700</v>
      </c>
      <c r="AI13" s="21">
        <f t="shared" si="3"/>
        <v>400</v>
      </c>
      <c r="AJ13" s="21" t="e">
        <f t="shared" si="4"/>
        <v>#N/A</v>
      </c>
      <c r="AK13" s="21" t="e">
        <f t="shared" si="5"/>
        <v>#N/A</v>
      </c>
      <c r="AL13" s="21" t="e">
        <f t="shared" si="6"/>
        <v>#N/A</v>
      </c>
      <c r="AM13" s="21" t="e">
        <f t="shared" si="7"/>
        <v>#N/A</v>
      </c>
      <c r="AN13" s="4"/>
      <c r="AO13" s="22">
        <f>DATE(資料看板!$C$10,資料看板!$I$10,$AG13)</f>
        <v>44684</v>
      </c>
      <c r="AP13" s="4"/>
    </row>
    <row r="14" s="3" customFormat="1" ht="25" customHeight="1" spans="2:42">
      <c r="B14" s="4"/>
      <c r="C14" s="11" t="s">
        <v>40</v>
      </c>
      <c r="D14" s="12">
        <v>800</v>
      </c>
      <c r="E14" s="12">
        <v>300</v>
      </c>
      <c r="F14" s="12">
        <v>418</v>
      </c>
      <c r="G14" s="12">
        <v>889</v>
      </c>
      <c r="H14" s="12">
        <v>0</v>
      </c>
      <c r="I14" s="12">
        <v>238</v>
      </c>
      <c r="J14" s="12">
        <v>881</v>
      </c>
      <c r="K14" s="12">
        <v>295</v>
      </c>
      <c r="L14" s="12">
        <v>800</v>
      </c>
      <c r="M14" s="12">
        <v>300</v>
      </c>
      <c r="N14" s="12">
        <v>531</v>
      </c>
      <c r="O14" s="12">
        <v>962</v>
      </c>
      <c r="P14" s="12">
        <v>631</v>
      </c>
      <c r="Q14" s="12">
        <v>829</v>
      </c>
      <c r="R14" s="12">
        <v>840</v>
      </c>
      <c r="S14" s="12">
        <v>905</v>
      </c>
      <c r="T14" s="12">
        <v>954</v>
      </c>
      <c r="U14" s="12">
        <v>912</v>
      </c>
      <c r="V14" s="12">
        <v>627</v>
      </c>
      <c r="W14" s="12">
        <v>712</v>
      </c>
      <c r="X14" s="12">
        <v>151</v>
      </c>
      <c r="Y14" s="12">
        <v>546</v>
      </c>
      <c r="Z14" s="12">
        <v>144</v>
      </c>
      <c r="AA14" s="12">
        <v>847</v>
      </c>
      <c r="AB14" s="18">
        <f t="shared" si="0"/>
        <v>6777</v>
      </c>
      <c r="AC14" s="18">
        <f t="shared" si="1"/>
        <v>7735</v>
      </c>
      <c r="AD14" s="19">
        <f ca="1" t="shared" si="2"/>
        <v>337</v>
      </c>
      <c r="AE14" s="4" t="s">
        <v>15</v>
      </c>
      <c r="AF14" s="4"/>
      <c r="AG14" s="21">
        <v>4</v>
      </c>
      <c r="AH14" s="21">
        <f>INDEX($D$11:$AA$41,,$AH$9*2-1)</f>
        <v>800</v>
      </c>
      <c r="AI14" s="21">
        <f t="shared" si="3"/>
        <v>300</v>
      </c>
      <c r="AJ14" s="21" t="e">
        <f t="shared" si="4"/>
        <v>#N/A</v>
      </c>
      <c r="AK14" s="21" t="e">
        <f t="shared" si="5"/>
        <v>#N/A</v>
      </c>
      <c r="AL14" s="21" t="e">
        <f t="shared" si="6"/>
        <v>#N/A</v>
      </c>
      <c r="AM14" s="21" t="e">
        <f t="shared" si="7"/>
        <v>#N/A</v>
      </c>
      <c r="AN14" s="4"/>
      <c r="AO14" s="22">
        <f>DATE(資料看板!$C$10,資料看板!$I$10,$AG14)</f>
        <v>44685</v>
      </c>
      <c r="AP14" s="4"/>
    </row>
    <row r="15" s="3" customFormat="1" ht="25" customHeight="1" spans="2:42">
      <c r="B15" s="4"/>
      <c r="C15" s="11" t="s">
        <v>41</v>
      </c>
      <c r="D15" s="12">
        <v>900</v>
      </c>
      <c r="E15" s="12">
        <v>200</v>
      </c>
      <c r="F15" s="12">
        <v>737</v>
      </c>
      <c r="G15" s="12">
        <v>130</v>
      </c>
      <c r="H15" s="12">
        <v>643</v>
      </c>
      <c r="I15" s="12">
        <v>900</v>
      </c>
      <c r="J15" s="12">
        <v>392</v>
      </c>
      <c r="K15" s="12">
        <v>99</v>
      </c>
      <c r="L15" s="12">
        <v>900</v>
      </c>
      <c r="M15" s="12">
        <v>200</v>
      </c>
      <c r="N15" s="12">
        <v>930</v>
      </c>
      <c r="O15" s="12">
        <v>721</v>
      </c>
      <c r="P15" s="12">
        <v>134</v>
      </c>
      <c r="Q15" s="12">
        <v>801</v>
      </c>
      <c r="R15" s="12">
        <v>792</v>
      </c>
      <c r="S15" s="12">
        <v>129</v>
      </c>
      <c r="T15" s="12">
        <v>737</v>
      </c>
      <c r="U15" s="12">
        <v>28</v>
      </c>
      <c r="V15" s="12">
        <v>820</v>
      </c>
      <c r="W15" s="12">
        <v>700</v>
      </c>
      <c r="X15" s="12">
        <v>935</v>
      </c>
      <c r="Y15" s="12">
        <v>635</v>
      </c>
      <c r="Z15" s="12">
        <v>690</v>
      </c>
      <c r="AA15" s="12">
        <v>680</v>
      </c>
      <c r="AB15" s="18">
        <f t="shared" si="0"/>
        <v>8610</v>
      </c>
      <c r="AC15" s="18">
        <f t="shared" si="1"/>
        <v>5223</v>
      </c>
      <c r="AD15" s="19">
        <f ca="1" t="shared" si="2"/>
        <v>424</v>
      </c>
      <c r="AE15" s="4" t="s">
        <v>16</v>
      </c>
      <c r="AF15" s="4"/>
      <c r="AG15" s="21">
        <v>5</v>
      </c>
      <c r="AH15" s="21">
        <f>INDEX($D$11:$AA$41,,$AH$9*2-1)</f>
        <v>900</v>
      </c>
      <c r="AI15" s="21">
        <f t="shared" si="3"/>
        <v>200</v>
      </c>
      <c r="AJ15" s="21" t="e">
        <f t="shared" si="4"/>
        <v>#N/A</v>
      </c>
      <c r="AK15" s="21" t="e">
        <f t="shared" si="5"/>
        <v>#N/A</v>
      </c>
      <c r="AL15" s="21" t="e">
        <f t="shared" si="6"/>
        <v>#N/A</v>
      </c>
      <c r="AM15" s="21" t="e">
        <f t="shared" si="7"/>
        <v>#N/A</v>
      </c>
      <c r="AN15" s="4"/>
      <c r="AO15" s="22">
        <f>DATE(資料看板!$C$10,資料看板!$I$10,$AG15)</f>
        <v>44686</v>
      </c>
      <c r="AP15" s="4"/>
    </row>
    <row r="16" s="3" customFormat="1" ht="25" customHeight="1" spans="2:42">
      <c r="B16" s="4"/>
      <c r="C16" s="11" t="s">
        <v>42</v>
      </c>
      <c r="D16" s="12">
        <v>800</v>
      </c>
      <c r="E16" s="12">
        <v>300</v>
      </c>
      <c r="F16" s="12">
        <v>950</v>
      </c>
      <c r="G16" s="12">
        <v>140</v>
      </c>
      <c r="H16" s="12">
        <v>687</v>
      </c>
      <c r="I16" s="12">
        <v>521</v>
      </c>
      <c r="J16" s="12">
        <v>414</v>
      </c>
      <c r="K16" s="12">
        <v>36</v>
      </c>
      <c r="L16" s="12">
        <v>800</v>
      </c>
      <c r="M16" s="12">
        <v>300</v>
      </c>
      <c r="N16" s="12">
        <v>712</v>
      </c>
      <c r="O16" s="12">
        <v>778</v>
      </c>
      <c r="P16" s="12">
        <v>656</v>
      </c>
      <c r="Q16" s="12">
        <v>800</v>
      </c>
      <c r="R16" s="12">
        <v>762</v>
      </c>
      <c r="S16" s="12">
        <v>653</v>
      </c>
      <c r="T16" s="12">
        <v>429</v>
      </c>
      <c r="U16" s="12">
        <v>814</v>
      </c>
      <c r="V16" s="12">
        <v>726</v>
      </c>
      <c r="W16" s="12">
        <v>147</v>
      </c>
      <c r="X16" s="12">
        <v>441</v>
      </c>
      <c r="Y16" s="12">
        <v>781</v>
      </c>
      <c r="Z16" s="12">
        <v>225</v>
      </c>
      <c r="AA16" s="12">
        <v>846</v>
      </c>
      <c r="AB16" s="18">
        <f t="shared" si="0"/>
        <v>7602</v>
      </c>
      <c r="AC16" s="18">
        <f t="shared" si="1"/>
        <v>6116</v>
      </c>
      <c r="AD16" s="19">
        <f ca="1" t="shared" si="2"/>
        <v>166</v>
      </c>
      <c r="AE16" s="4" t="s">
        <v>17</v>
      </c>
      <c r="AF16" s="4"/>
      <c r="AG16" s="21">
        <v>6</v>
      </c>
      <c r="AH16" s="21">
        <f t="shared" ref="AH16:AH25" si="8">INDEX($D$11:$AA$41,,$AH$9*2-1)</f>
        <v>800</v>
      </c>
      <c r="AI16" s="21">
        <f t="shared" si="3"/>
        <v>300</v>
      </c>
      <c r="AJ16" s="21" t="e">
        <f t="shared" si="4"/>
        <v>#N/A</v>
      </c>
      <c r="AK16" s="21" t="e">
        <f t="shared" si="5"/>
        <v>#N/A</v>
      </c>
      <c r="AL16" s="21" t="e">
        <f t="shared" si="6"/>
        <v>#N/A</v>
      </c>
      <c r="AM16" s="21" t="e">
        <f t="shared" si="7"/>
        <v>#N/A</v>
      </c>
      <c r="AN16" s="4"/>
      <c r="AO16" s="22">
        <f>DATE(資料看板!$C$10,資料看板!$I$10,$AG16)</f>
        <v>44687</v>
      </c>
      <c r="AP16" s="4"/>
    </row>
    <row r="17" s="3" customFormat="1" ht="25" customHeight="1" spans="2:42">
      <c r="B17" s="4"/>
      <c r="C17" s="11" t="s">
        <v>43</v>
      </c>
      <c r="D17" s="12">
        <v>700</v>
      </c>
      <c r="E17" s="12">
        <v>400</v>
      </c>
      <c r="F17" s="12">
        <v>80</v>
      </c>
      <c r="G17" s="12">
        <v>811</v>
      </c>
      <c r="H17" s="12">
        <v>962</v>
      </c>
      <c r="I17" s="12">
        <v>916</v>
      </c>
      <c r="J17" s="12">
        <v>51</v>
      </c>
      <c r="K17" s="12">
        <v>909</v>
      </c>
      <c r="L17" s="12">
        <v>700</v>
      </c>
      <c r="M17" s="12">
        <v>400</v>
      </c>
      <c r="N17" s="12">
        <v>115</v>
      </c>
      <c r="O17" s="12">
        <v>161</v>
      </c>
      <c r="P17" s="12">
        <v>68</v>
      </c>
      <c r="Q17" s="12">
        <v>682</v>
      </c>
      <c r="R17" s="12">
        <v>874</v>
      </c>
      <c r="S17" s="12">
        <v>352</v>
      </c>
      <c r="T17" s="12">
        <v>28</v>
      </c>
      <c r="U17" s="12">
        <v>497</v>
      </c>
      <c r="V17" s="12">
        <v>918</v>
      </c>
      <c r="W17" s="12">
        <v>157</v>
      </c>
      <c r="X17" s="12">
        <v>223</v>
      </c>
      <c r="Y17" s="12">
        <v>849</v>
      </c>
      <c r="Z17" s="12">
        <v>118</v>
      </c>
      <c r="AA17" s="12">
        <v>7</v>
      </c>
      <c r="AB17" s="18">
        <f t="shared" si="0"/>
        <v>4837</v>
      </c>
      <c r="AC17" s="18">
        <f t="shared" si="1"/>
        <v>6141</v>
      </c>
      <c r="AD17" s="19">
        <f ca="1" t="shared" si="2"/>
        <v>570</v>
      </c>
      <c r="AE17" s="4" t="s">
        <v>18</v>
      </c>
      <c r="AF17" s="4"/>
      <c r="AG17" s="21">
        <v>7</v>
      </c>
      <c r="AH17" s="21">
        <f t="shared" si="8"/>
        <v>700</v>
      </c>
      <c r="AI17" s="21">
        <f t="shared" si="3"/>
        <v>400</v>
      </c>
      <c r="AJ17" s="21" t="e">
        <f t="shared" si="4"/>
        <v>#N/A</v>
      </c>
      <c r="AK17" s="21" t="e">
        <f t="shared" si="5"/>
        <v>#N/A</v>
      </c>
      <c r="AL17" s="21" t="e">
        <f t="shared" si="6"/>
        <v>#N/A</v>
      </c>
      <c r="AM17" s="21" t="e">
        <f t="shared" si="7"/>
        <v>#N/A</v>
      </c>
      <c r="AN17" s="4"/>
      <c r="AO17" s="22">
        <f>DATE(資料看板!$C$10,資料看板!$I$10,$AG17)</f>
        <v>44688</v>
      </c>
      <c r="AP17" s="4"/>
    </row>
    <row r="18" s="3" customFormat="1" ht="25" customHeight="1" spans="2:42">
      <c r="B18" s="4"/>
      <c r="C18" s="11" t="s">
        <v>44</v>
      </c>
      <c r="D18" s="12">
        <v>600</v>
      </c>
      <c r="E18" s="12">
        <v>500</v>
      </c>
      <c r="F18" s="12">
        <v>559</v>
      </c>
      <c r="G18" s="12">
        <v>760</v>
      </c>
      <c r="H18" s="12">
        <v>824</v>
      </c>
      <c r="I18" s="12">
        <v>257</v>
      </c>
      <c r="J18" s="12">
        <v>880</v>
      </c>
      <c r="K18" s="12">
        <v>283</v>
      </c>
      <c r="L18" s="12">
        <v>600</v>
      </c>
      <c r="M18" s="12">
        <v>500</v>
      </c>
      <c r="N18" s="12">
        <v>14</v>
      </c>
      <c r="O18" s="12">
        <v>573</v>
      </c>
      <c r="P18" s="12">
        <v>82</v>
      </c>
      <c r="Q18" s="12">
        <v>292</v>
      </c>
      <c r="R18" s="12">
        <v>98</v>
      </c>
      <c r="S18" s="12">
        <v>700</v>
      </c>
      <c r="T18" s="12">
        <v>10000</v>
      </c>
      <c r="U18" s="12">
        <v>604</v>
      </c>
      <c r="V18" s="12">
        <v>109</v>
      </c>
      <c r="W18" s="12">
        <v>68</v>
      </c>
      <c r="X18" s="12">
        <v>334</v>
      </c>
      <c r="Y18" s="12">
        <v>385</v>
      </c>
      <c r="Z18" s="12">
        <v>202</v>
      </c>
      <c r="AA18" s="12">
        <v>805</v>
      </c>
      <c r="AB18" s="18">
        <f t="shared" si="0"/>
        <v>14302</v>
      </c>
      <c r="AC18" s="18">
        <f t="shared" si="1"/>
        <v>5727</v>
      </c>
      <c r="AD18" s="19">
        <f ca="1" t="shared" si="2"/>
        <v>363</v>
      </c>
      <c r="AE18" s="4" t="s">
        <v>19</v>
      </c>
      <c r="AF18" s="4"/>
      <c r="AG18" s="21">
        <v>8</v>
      </c>
      <c r="AH18" s="21">
        <f t="shared" si="8"/>
        <v>600</v>
      </c>
      <c r="AI18" s="21">
        <f t="shared" si="3"/>
        <v>500</v>
      </c>
      <c r="AJ18" s="21" t="e">
        <f t="shared" si="4"/>
        <v>#N/A</v>
      </c>
      <c r="AK18" s="21" t="e">
        <f t="shared" si="5"/>
        <v>#N/A</v>
      </c>
      <c r="AL18" s="21" t="e">
        <f t="shared" si="6"/>
        <v>#N/A</v>
      </c>
      <c r="AM18" s="21" t="e">
        <f t="shared" si="7"/>
        <v>#N/A</v>
      </c>
      <c r="AN18" s="4"/>
      <c r="AO18" s="22">
        <f>DATE(資料看板!$C$10,資料看板!$I$10,$AG18)</f>
        <v>44689</v>
      </c>
      <c r="AP18" s="4"/>
    </row>
    <row r="19" s="3" customFormat="1" ht="25" customHeight="1" spans="2:42">
      <c r="B19" s="4"/>
      <c r="C19" s="11" t="s">
        <v>45</v>
      </c>
      <c r="D19" s="12">
        <v>499</v>
      </c>
      <c r="E19" s="12">
        <v>800</v>
      </c>
      <c r="F19" s="12">
        <v>590</v>
      </c>
      <c r="G19" s="12">
        <v>910</v>
      </c>
      <c r="H19" s="12">
        <v>401</v>
      </c>
      <c r="I19" s="12">
        <v>210</v>
      </c>
      <c r="J19" s="12">
        <v>424</v>
      </c>
      <c r="K19" s="12">
        <v>778</v>
      </c>
      <c r="L19" s="12">
        <v>499</v>
      </c>
      <c r="M19" s="12">
        <v>800</v>
      </c>
      <c r="N19" s="12">
        <v>292</v>
      </c>
      <c r="O19" s="12">
        <v>958</v>
      </c>
      <c r="P19" s="12">
        <v>916</v>
      </c>
      <c r="Q19" s="12">
        <v>366</v>
      </c>
      <c r="R19" s="12">
        <v>149</v>
      </c>
      <c r="S19" s="12">
        <v>346</v>
      </c>
      <c r="T19" s="12">
        <v>6</v>
      </c>
      <c r="U19" s="12">
        <v>161</v>
      </c>
      <c r="V19" s="12">
        <v>477</v>
      </c>
      <c r="W19" s="12">
        <v>587</v>
      </c>
      <c r="X19" s="12">
        <v>809</v>
      </c>
      <c r="Y19" s="12">
        <v>346</v>
      </c>
      <c r="Z19" s="12">
        <v>524</v>
      </c>
      <c r="AA19" s="12">
        <v>754</v>
      </c>
      <c r="AB19" s="18">
        <f t="shared" si="0"/>
        <v>5586</v>
      </c>
      <c r="AC19" s="18">
        <f t="shared" si="1"/>
        <v>7016</v>
      </c>
      <c r="AD19" s="19">
        <f ca="1" t="shared" si="2"/>
        <v>3</v>
      </c>
      <c r="AE19" s="4" t="s">
        <v>20</v>
      </c>
      <c r="AF19" s="4"/>
      <c r="AG19" s="21">
        <v>9</v>
      </c>
      <c r="AH19" s="21">
        <f t="shared" si="8"/>
        <v>499</v>
      </c>
      <c r="AI19" s="21">
        <f t="shared" si="3"/>
        <v>800</v>
      </c>
      <c r="AJ19" s="21" t="e">
        <f t="shared" si="4"/>
        <v>#N/A</v>
      </c>
      <c r="AK19" s="21" t="e">
        <f t="shared" si="5"/>
        <v>#N/A</v>
      </c>
      <c r="AL19" s="21">
        <f t="shared" si="6"/>
        <v>800</v>
      </c>
      <c r="AM19" s="21" t="e">
        <f t="shared" si="7"/>
        <v>#N/A</v>
      </c>
      <c r="AN19" s="4"/>
      <c r="AO19" s="22">
        <f>DATE(資料看板!$C$10,資料看板!$I$10,$AG19)</f>
        <v>44690</v>
      </c>
      <c r="AP19" s="4"/>
    </row>
    <row r="20" s="3" customFormat="1" ht="25" customHeight="1" spans="2:42">
      <c r="B20" s="4"/>
      <c r="C20" s="11" t="s">
        <v>46</v>
      </c>
      <c r="D20" s="12">
        <v>600</v>
      </c>
      <c r="E20" s="12">
        <v>500</v>
      </c>
      <c r="F20" s="12">
        <v>19</v>
      </c>
      <c r="G20" s="12">
        <v>732</v>
      </c>
      <c r="H20" s="12">
        <v>155</v>
      </c>
      <c r="I20" s="12">
        <v>412</v>
      </c>
      <c r="J20" s="12">
        <v>685</v>
      </c>
      <c r="K20" s="12">
        <v>5</v>
      </c>
      <c r="L20" s="12">
        <v>600</v>
      </c>
      <c r="M20" s="12">
        <v>500</v>
      </c>
      <c r="N20" s="12">
        <v>506</v>
      </c>
      <c r="O20" s="12">
        <v>806</v>
      </c>
      <c r="P20" s="12">
        <v>70</v>
      </c>
      <c r="Q20" s="12">
        <v>59</v>
      </c>
      <c r="R20" s="12">
        <v>107</v>
      </c>
      <c r="S20" s="12">
        <v>863</v>
      </c>
      <c r="T20" s="12">
        <v>395</v>
      </c>
      <c r="U20" s="12">
        <v>773</v>
      </c>
      <c r="V20" s="12">
        <v>795</v>
      </c>
      <c r="W20" s="12">
        <v>612</v>
      </c>
      <c r="X20" s="12">
        <v>933</v>
      </c>
      <c r="Y20" s="12">
        <v>831</v>
      </c>
      <c r="Z20" s="12">
        <v>845</v>
      </c>
      <c r="AA20" s="12">
        <v>414</v>
      </c>
      <c r="AB20" s="18">
        <f t="shared" si="0"/>
        <v>5710</v>
      </c>
      <c r="AC20" s="18">
        <f t="shared" si="1"/>
        <v>6507</v>
      </c>
      <c r="AD20" s="19">
        <f ca="1" t="shared" si="2"/>
        <v>771</v>
      </c>
      <c r="AE20" s="4" t="s">
        <v>21</v>
      </c>
      <c r="AF20" s="4"/>
      <c r="AG20" s="21">
        <v>10</v>
      </c>
      <c r="AH20" s="21">
        <f t="shared" si="8"/>
        <v>600</v>
      </c>
      <c r="AI20" s="21">
        <f t="shared" si="3"/>
        <v>500</v>
      </c>
      <c r="AJ20" s="21" t="e">
        <f t="shared" si="4"/>
        <v>#N/A</v>
      </c>
      <c r="AK20" s="21" t="e">
        <f t="shared" si="5"/>
        <v>#N/A</v>
      </c>
      <c r="AL20" s="21" t="e">
        <f t="shared" si="6"/>
        <v>#N/A</v>
      </c>
      <c r="AM20" s="21" t="e">
        <f t="shared" si="7"/>
        <v>#N/A</v>
      </c>
      <c r="AN20" s="4"/>
      <c r="AO20" s="22">
        <f>DATE(資料看板!$C$10,資料看板!$I$10,$AG20)</f>
        <v>44691</v>
      </c>
      <c r="AP20" s="4"/>
    </row>
    <row r="21" s="3" customFormat="1" ht="25" customHeight="1" spans="2:42">
      <c r="B21" s="4"/>
      <c r="C21" s="11" t="s">
        <v>47</v>
      </c>
      <c r="D21" s="12">
        <v>700</v>
      </c>
      <c r="E21" s="12">
        <v>400</v>
      </c>
      <c r="F21" s="12">
        <v>191</v>
      </c>
      <c r="G21" s="12">
        <v>651</v>
      </c>
      <c r="H21" s="12">
        <v>398</v>
      </c>
      <c r="I21" s="12">
        <v>993</v>
      </c>
      <c r="J21" s="12">
        <v>11</v>
      </c>
      <c r="K21" s="12">
        <v>300</v>
      </c>
      <c r="L21" s="12">
        <v>700</v>
      </c>
      <c r="M21" s="12">
        <v>400</v>
      </c>
      <c r="N21" s="12">
        <v>380</v>
      </c>
      <c r="O21" s="12">
        <v>34</v>
      </c>
      <c r="P21" s="12">
        <v>64</v>
      </c>
      <c r="Q21" s="12">
        <v>993</v>
      </c>
      <c r="R21" s="12">
        <v>430</v>
      </c>
      <c r="S21" s="12">
        <v>464</v>
      </c>
      <c r="T21" s="12">
        <v>81</v>
      </c>
      <c r="U21" s="12">
        <v>358</v>
      </c>
      <c r="V21" s="12">
        <v>225</v>
      </c>
      <c r="W21" s="12">
        <v>339</v>
      </c>
      <c r="X21" s="12">
        <v>547</v>
      </c>
      <c r="Y21" s="12">
        <v>5</v>
      </c>
      <c r="Z21" s="12">
        <v>766</v>
      </c>
      <c r="AA21" s="12">
        <v>836</v>
      </c>
      <c r="AB21" s="18">
        <f t="shared" si="0"/>
        <v>4493</v>
      </c>
      <c r="AC21" s="18">
        <f t="shared" si="1"/>
        <v>5773</v>
      </c>
      <c r="AD21" s="19">
        <f ca="1" t="shared" si="2"/>
        <v>612</v>
      </c>
      <c r="AE21" s="4" t="s">
        <v>22</v>
      </c>
      <c r="AF21" s="4"/>
      <c r="AG21" s="21">
        <v>11</v>
      </c>
      <c r="AH21" s="21">
        <f t="shared" si="8"/>
        <v>700</v>
      </c>
      <c r="AI21" s="21">
        <f t="shared" si="3"/>
        <v>400</v>
      </c>
      <c r="AJ21" s="21" t="e">
        <f t="shared" si="4"/>
        <v>#N/A</v>
      </c>
      <c r="AK21" s="21" t="e">
        <f t="shared" si="5"/>
        <v>#N/A</v>
      </c>
      <c r="AL21" s="21" t="e">
        <f t="shared" si="6"/>
        <v>#N/A</v>
      </c>
      <c r="AM21" s="21" t="e">
        <f t="shared" si="7"/>
        <v>#N/A</v>
      </c>
      <c r="AN21" s="4"/>
      <c r="AO21" s="22">
        <f>DATE(資料看板!$C$10,資料看板!$I$10,$AG21)</f>
        <v>44692</v>
      </c>
      <c r="AP21" s="4"/>
    </row>
    <row r="22" s="3" customFormat="1" ht="25" customHeight="1" spans="2:42">
      <c r="B22" s="4"/>
      <c r="C22" s="11" t="s">
        <v>48</v>
      </c>
      <c r="D22" s="12">
        <v>800</v>
      </c>
      <c r="E22" s="12">
        <v>300</v>
      </c>
      <c r="F22" s="12">
        <v>564</v>
      </c>
      <c r="G22" s="12">
        <v>10</v>
      </c>
      <c r="H22" s="12">
        <v>373</v>
      </c>
      <c r="I22" s="12">
        <v>490</v>
      </c>
      <c r="J22" s="12">
        <v>734</v>
      </c>
      <c r="K22" s="12">
        <v>810</v>
      </c>
      <c r="L22" s="12">
        <v>800</v>
      </c>
      <c r="M22" s="12">
        <v>300</v>
      </c>
      <c r="N22" s="12">
        <v>463</v>
      </c>
      <c r="O22" s="12">
        <v>415</v>
      </c>
      <c r="P22" s="12">
        <v>362</v>
      </c>
      <c r="Q22" s="12">
        <v>551</v>
      </c>
      <c r="R22" s="12">
        <v>146</v>
      </c>
      <c r="S22" s="12">
        <v>36</v>
      </c>
      <c r="T22" s="12">
        <v>622</v>
      </c>
      <c r="U22" s="12">
        <v>624</v>
      </c>
      <c r="V22" s="12">
        <v>550</v>
      </c>
      <c r="W22" s="12">
        <v>289</v>
      </c>
      <c r="X22" s="12">
        <v>113</v>
      </c>
      <c r="Y22" s="12">
        <v>670</v>
      </c>
      <c r="Z22" s="12">
        <v>180</v>
      </c>
      <c r="AA22" s="12">
        <v>865</v>
      </c>
      <c r="AB22" s="18">
        <f t="shared" si="0"/>
        <v>5707</v>
      </c>
      <c r="AC22" s="18">
        <f t="shared" si="1"/>
        <v>5360</v>
      </c>
      <c r="AD22" s="19">
        <f ca="1" t="shared" si="2"/>
        <v>124</v>
      </c>
      <c r="AE22" s="4" t="s">
        <v>31</v>
      </c>
      <c r="AF22" s="4"/>
      <c r="AG22" s="21">
        <v>12</v>
      </c>
      <c r="AH22" s="21">
        <f t="shared" si="8"/>
        <v>800</v>
      </c>
      <c r="AI22" s="21">
        <f t="shared" ref="AI22:AI31" si="9">INDEX($D$11:$AA$41,,$AH$9*2)</f>
        <v>300</v>
      </c>
      <c r="AJ22" s="21" t="e">
        <f t="shared" si="4"/>
        <v>#N/A</v>
      </c>
      <c r="AK22" s="21" t="e">
        <f t="shared" si="5"/>
        <v>#N/A</v>
      </c>
      <c r="AL22" s="21" t="e">
        <f t="shared" si="6"/>
        <v>#N/A</v>
      </c>
      <c r="AM22" s="21" t="e">
        <f t="shared" si="7"/>
        <v>#N/A</v>
      </c>
      <c r="AN22" s="4"/>
      <c r="AO22" s="22">
        <f>DATE(資料看板!$C$10,資料看板!$I$10,$AG22)</f>
        <v>44693</v>
      </c>
      <c r="AP22" s="4"/>
    </row>
    <row r="23" s="3" customFormat="1" ht="25" customHeight="1" spans="2:42">
      <c r="B23" s="4"/>
      <c r="C23" s="11" t="s">
        <v>49</v>
      </c>
      <c r="D23" s="12">
        <v>950</v>
      </c>
      <c r="E23" s="12">
        <v>199</v>
      </c>
      <c r="F23" s="12">
        <v>604</v>
      </c>
      <c r="G23" s="12">
        <v>899</v>
      </c>
      <c r="H23" s="12">
        <v>473</v>
      </c>
      <c r="I23" s="12">
        <v>434</v>
      </c>
      <c r="J23" s="12">
        <v>654</v>
      </c>
      <c r="K23" s="12">
        <v>805</v>
      </c>
      <c r="L23" s="12">
        <v>950</v>
      </c>
      <c r="M23" s="12">
        <v>199</v>
      </c>
      <c r="N23" s="12">
        <v>358</v>
      </c>
      <c r="O23" s="12">
        <v>627</v>
      </c>
      <c r="P23" s="12">
        <v>849</v>
      </c>
      <c r="Q23" s="12">
        <v>977</v>
      </c>
      <c r="R23" s="12">
        <v>776</v>
      </c>
      <c r="S23" s="12">
        <v>208</v>
      </c>
      <c r="T23" s="12">
        <v>119</v>
      </c>
      <c r="U23" s="12">
        <v>249</v>
      </c>
      <c r="V23" s="12">
        <v>537</v>
      </c>
      <c r="W23" s="12">
        <v>367</v>
      </c>
      <c r="X23" s="12">
        <v>880</v>
      </c>
      <c r="Y23" s="12">
        <v>48</v>
      </c>
      <c r="Z23" s="12">
        <v>463</v>
      </c>
      <c r="AA23" s="12">
        <v>903</v>
      </c>
      <c r="AB23" s="18">
        <f t="shared" si="0"/>
        <v>7613</v>
      </c>
      <c r="AC23" s="18">
        <f t="shared" si="1"/>
        <v>5915</v>
      </c>
      <c r="AD23" s="19">
        <f ca="1" t="shared" si="2"/>
        <v>999</v>
      </c>
      <c r="AE23" s="4"/>
      <c r="AF23" s="4"/>
      <c r="AG23" s="21">
        <v>13</v>
      </c>
      <c r="AH23" s="21">
        <f t="shared" si="8"/>
        <v>950</v>
      </c>
      <c r="AI23" s="21">
        <f t="shared" si="9"/>
        <v>199</v>
      </c>
      <c r="AJ23" s="21">
        <f t="shared" si="4"/>
        <v>950</v>
      </c>
      <c r="AK23" s="21" t="e">
        <f t="shared" si="5"/>
        <v>#N/A</v>
      </c>
      <c r="AL23" s="21" t="e">
        <f t="shared" si="6"/>
        <v>#N/A</v>
      </c>
      <c r="AM23" s="21" t="e">
        <f t="shared" si="7"/>
        <v>#N/A</v>
      </c>
      <c r="AN23" s="4"/>
      <c r="AO23" s="22">
        <f>DATE(資料看板!$C$10,資料看板!$I$10,$AG23)</f>
        <v>44694</v>
      </c>
      <c r="AP23" s="4"/>
    </row>
    <row r="24" s="3" customFormat="1" ht="25" customHeight="1" spans="2:42">
      <c r="B24" s="4"/>
      <c r="C24" s="11" t="s">
        <v>50</v>
      </c>
      <c r="D24" s="12">
        <v>800</v>
      </c>
      <c r="E24" s="12">
        <v>300</v>
      </c>
      <c r="F24" s="12">
        <v>379</v>
      </c>
      <c r="G24" s="12">
        <v>481</v>
      </c>
      <c r="H24" s="12">
        <v>526</v>
      </c>
      <c r="I24" s="12">
        <v>160</v>
      </c>
      <c r="J24" s="12">
        <v>447</v>
      </c>
      <c r="K24" s="12">
        <v>5000</v>
      </c>
      <c r="L24" s="12">
        <v>800</v>
      </c>
      <c r="M24" s="12">
        <v>300</v>
      </c>
      <c r="N24" s="12">
        <v>784</v>
      </c>
      <c r="O24" s="12">
        <v>963</v>
      </c>
      <c r="P24" s="12">
        <v>264</v>
      </c>
      <c r="Q24" s="12">
        <v>975</v>
      </c>
      <c r="R24" s="12">
        <v>342</v>
      </c>
      <c r="S24" s="12">
        <v>946</v>
      </c>
      <c r="T24" s="12">
        <v>340</v>
      </c>
      <c r="U24" s="12">
        <v>895</v>
      </c>
      <c r="V24" s="12">
        <v>562</v>
      </c>
      <c r="W24" s="12">
        <v>241</v>
      </c>
      <c r="X24" s="12">
        <v>299</v>
      </c>
      <c r="Y24" s="12">
        <v>825</v>
      </c>
      <c r="Z24" s="12">
        <v>5000</v>
      </c>
      <c r="AA24" s="12">
        <v>974</v>
      </c>
      <c r="AB24" s="18">
        <f t="shared" si="0"/>
        <v>10543</v>
      </c>
      <c r="AC24" s="18">
        <f t="shared" si="1"/>
        <v>12060</v>
      </c>
      <c r="AD24" s="19">
        <f ca="1" t="shared" si="2"/>
        <v>228</v>
      </c>
      <c r="AE24" s="4"/>
      <c r="AF24" s="4"/>
      <c r="AG24" s="21">
        <v>14</v>
      </c>
      <c r="AH24" s="21">
        <f t="shared" si="8"/>
        <v>800</v>
      </c>
      <c r="AI24" s="21">
        <f t="shared" si="9"/>
        <v>300</v>
      </c>
      <c r="AJ24" s="21" t="e">
        <f t="shared" si="4"/>
        <v>#N/A</v>
      </c>
      <c r="AK24" s="21" t="e">
        <f t="shared" si="5"/>
        <v>#N/A</v>
      </c>
      <c r="AL24" s="21" t="e">
        <f t="shared" si="6"/>
        <v>#N/A</v>
      </c>
      <c r="AM24" s="21" t="e">
        <f t="shared" si="7"/>
        <v>#N/A</v>
      </c>
      <c r="AN24" s="4"/>
      <c r="AO24" s="22">
        <f>DATE(資料看板!$C$10,資料看板!$I$10,$AG24)</f>
        <v>44695</v>
      </c>
      <c r="AP24" s="4"/>
    </row>
    <row r="25" s="3" customFormat="1" ht="25" customHeight="1" spans="2:42">
      <c r="B25" s="4"/>
      <c r="C25" s="11" t="s">
        <v>51</v>
      </c>
      <c r="D25" s="12">
        <v>700</v>
      </c>
      <c r="E25" s="12">
        <v>400</v>
      </c>
      <c r="F25" s="12">
        <v>340</v>
      </c>
      <c r="G25" s="12">
        <v>181</v>
      </c>
      <c r="H25" s="12">
        <v>273</v>
      </c>
      <c r="I25" s="12">
        <v>394</v>
      </c>
      <c r="J25" s="12">
        <v>341</v>
      </c>
      <c r="K25" s="12">
        <v>811</v>
      </c>
      <c r="L25" s="12">
        <v>700</v>
      </c>
      <c r="M25" s="12">
        <v>400</v>
      </c>
      <c r="N25" s="12">
        <v>965</v>
      </c>
      <c r="O25" s="12">
        <v>873</v>
      </c>
      <c r="P25" s="12">
        <v>546</v>
      </c>
      <c r="Q25" s="12">
        <v>150</v>
      </c>
      <c r="R25" s="12">
        <v>452</v>
      </c>
      <c r="S25" s="12">
        <v>748</v>
      </c>
      <c r="T25" s="12">
        <v>370</v>
      </c>
      <c r="U25" s="12">
        <v>308</v>
      </c>
      <c r="V25" s="12">
        <v>954</v>
      </c>
      <c r="W25" s="12">
        <v>435</v>
      </c>
      <c r="X25" s="12">
        <v>10</v>
      </c>
      <c r="Y25" s="12">
        <v>721</v>
      </c>
      <c r="Z25" s="12">
        <v>95</v>
      </c>
      <c r="AA25" s="12">
        <v>399</v>
      </c>
      <c r="AB25" s="18">
        <f t="shared" si="0"/>
        <v>5746</v>
      </c>
      <c r="AC25" s="18">
        <f t="shared" si="1"/>
        <v>5820</v>
      </c>
      <c r="AD25" s="19">
        <f ca="1" t="shared" si="2"/>
        <v>329</v>
      </c>
      <c r="AE25" s="4"/>
      <c r="AF25" s="4"/>
      <c r="AG25" s="21">
        <v>15</v>
      </c>
      <c r="AH25" s="21">
        <f t="shared" si="8"/>
        <v>700</v>
      </c>
      <c r="AI25" s="21">
        <f t="shared" si="9"/>
        <v>400</v>
      </c>
      <c r="AJ25" s="21" t="e">
        <f t="shared" si="4"/>
        <v>#N/A</v>
      </c>
      <c r="AK25" s="21" t="e">
        <f t="shared" si="5"/>
        <v>#N/A</v>
      </c>
      <c r="AL25" s="21" t="e">
        <f t="shared" si="6"/>
        <v>#N/A</v>
      </c>
      <c r="AM25" s="21" t="e">
        <f t="shared" si="7"/>
        <v>#N/A</v>
      </c>
      <c r="AN25" s="4"/>
      <c r="AO25" s="22">
        <f>DATE(資料看板!$C$10,資料看板!$I$10,$AG25)</f>
        <v>44696</v>
      </c>
      <c r="AP25" s="4"/>
    </row>
    <row r="26" s="3" customFormat="1" ht="25" customHeight="1" spans="2:42">
      <c r="B26" s="4"/>
      <c r="C26" s="11" t="s">
        <v>52</v>
      </c>
      <c r="D26" s="12">
        <v>600</v>
      </c>
      <c r="E26" s="12">
        <v>500</v>
      </c>
      <c r="F26" s="12">
        <v>581</v>
      </c>
      <c r="G26" s="12">
        <v>773</v>
      </c>
      <c r="H26" s="12">
        <v>133</v>
      </c>
      <c r="I26" s="12">
        <v>635</v>
      </c>
      <c r="J26" s="12">
        <v>588</v>
      </c>
      <c r="K26" s="12">
        <v>861</v>
      </c>
      <c r="L26" s="12">
        <v>600</v>
      </c>
      <c r="M26" s="12">
        <v>500</v>
      </c>
      <c r="N26" s="12">
        <v>469</v>
      </c>
      <c r="O26" s="12">
        <v>134</v>
      </c>
      <c r="P26" s="12">
        <v>348</v>
      </c>
      <c r="Q26" s="12">
        <v>812</v>
      </c>
      <c r="R26" s="12">
        <v>654</v>
      </c>
      <c r="S26" s="12">
        <v>181</v>
      </c>
      <c r="T26" s="12">
        <v>697</v>
      </c>
      <c r="U26" s="12">
        <v>206</v>
      </c>
      <c r="V26" s="12">
        <v>172</v>
      </c>
      <c r="W26" s="12">
        <v>382</v>
      </c>
      <c r="X26" s="12">
        <v>431</v>
      </c>
      <c r="Y26" s="12">
        <v>850</v>
      </c>
      <c r="Z26" s="12">
        <v>596</v>
      </c>
      <c r="AA26" s="12">
        <v>633</v>
      </c>
      <c r="AB26" s="18">
        <f t="shared" si="0"/>
        <v>5869</v>
      </c>
      <c r="AC26" s="18">
        <f t="shared" si="1"/>
        <v>6467</v>
      </c>
      <c r="AD26" s="19">
        <f ca="1" t="shared" si="2"/>
        <v>231</v>
      </c>
      <c r="AE26" s="4"/>
      <c r="AF26" s="4"/>
      <c r="AG26" s="21">
        <v>16</v>
      </c>
      <c r="AH26" s="21">
        <f t="shared" ref="AH26:AH35" si="10">INDEX($D$11:$AA$41,,$AH$9*2-1)</f>
        <v>600</v>
      </c>
      <c r="AI26" s="21">
        <f t="shared" si="9"/>
        <v>500</v>
      </c>
      <c r="AJ26" s="21" t="e">
        <f t="shared" si="4"/>
        <v>#N/A</v>
      </c>
      <c r="AK26" s="21" t="e">
        <f t="shared" si="5"/>
        <v>#N/A</v>
      </c>
      <c r="AL26" s="21" t="e">
        <f t="shared" si="6"/>
        <v>#N/A</v>
      </c>
      <c r="AM26" s="21" t="e">
        <f t="shared" si="7"/>
        <v>#N/A</v>
      </c>
      <c r="AN26" s="4"/>
      <c r="AO26" s="22">
        <f>DATE(資料看板!$C$10,資料看板!$I$10,$AG26)</f>
        <v>44697</v>
      </c>
      <c r="AP26" s="4"/>
    </row>
    <row r="27" s="3" customFormat="1" ht="25" customHeight="1" spans="2:42">
      <c r="B27" s="4"/>
      <c r="C27" s="11" t="s">
        <v>53</v>
      </c>
      <c r="D27" s="12">
        <v>498</v>
      </c>
      <c r="E27" s="12">
        <v>400</v>
      </c>
      <c r="F27" s="12">
        <v>496</v>
      </c>
      <c r="G27" s="12">
        <v>872</v>
      </c>
      <c r="H27" s="12">
        <v>21</v>
      </c>
      <c r="I27" s="12">
        <v>860</v>
      </c>
      <c r="J27" s="12">
        <v>458</v>
      </c>
      <c r="K27" s="12">
        <v>418</v>
      </c>
      <c r="L27" s="12">
        <v>498</v>
      </c>
      <c r="M27" s="12">
        <v>400</v>
      </c>
      <c r="N27" s="12">
        <v>933</v>
      </c>
      <c r="O27" s="12">
        <v>135</v>
      </c>
      <c r="P27" s="12">
        <v>668</v>
      </c>
      <c r="Q27" s="12">
        <v>837</v>
      </c>
      <c r="R27" s="12">
        <v>195</v>
      </c>
      <c r="S27" s="12">
        <v>578</v>
      </c>
      <c r="T27" s="12">
        <v>5000</v>
      </c>
      <c r="U27" s="12">
        <v>289</v>
      </c>
      <c r="V27" s="12">
        <v>222</v>
      </c>
      <c r="W27" s="12">
        <v>79</v>
      </c>
      <c r="X27" s="12">
        <v>807</v>
      </c>
      <c r="Y27" s="12">
        <v>552</v>
      </c>
      <c r="Z27" s="12">
        <v>165</v>
      </c>
      <c r="AA27" s="12">
        <v>224</v>
      </c>
      <c r="AB27" s="18">
        <f t="shared" si="0"/>
        <v>9961</v>
      </c>
      <c r="AC27" s="18">
        <f t="shared" si="1"/>
        <v>5644</v>
      </c>
      <c r="AD27" s="19">
        <f ca="1" t="shared" si="2"/>
        <v>797</v>
      </c>
      <c r="AE27" s="4"/>
      <c r="AF27" s="4"/>
      <c r="AG27" s="21">
        <v>17</v>
      </c>
      <c r="AH27" s="21">
        <f t="shared" si="10"/>
        <v>498</v>
      </c>
      <c r="AI27" s="21">
        <f t="shared" si="9"/>
        <v>400</v>
      </c>
      <c r="AJ27" s="21" t="e">
        <f t="shared" si="4"/>
        <v>#N/A</v>
      </c>
      <c r="AK27" s="21" t="e">
        <f t="shared" si="5"/>
        <v>#N/A</v>
      </c>
      <c r="AL27" s="21" t="e">
        <f t="shared" si="6"/>
        <v>#N/A</v>
      </c>
      <c r="AM27" s="21" t="e">
        <f t="shared" si="7"/>
        <v>#N/A</v>
      </c>
      <c r="AN27" s="4"/>
      <c r="AO27" s="22">
        <f>DATE(資料看板!$C$10,資料看板!$I$10,$AG27)</f>
        <v>44698</v>
      </c>
      <c r="AP27" s="4"/>
    </row>
    <row r="28" s="3" customFormat="1" ht="25" customHeight="1" spans="2:42">
      <c r="B28" s="4"/>
      <c r="C28" s="11" t="s">
        <v>54</v>
      </c>
      <c r="D28" s="12">
        <v>600</v>
      </c>
      <c r="E28" s="12">
        <v>500</v>
      </c>
      <c r="F28" s="12">
        <v>819</v>
      </c>
      <c r="G28" s="12">
        <v>841</v>
      </c>
      <c r="H28" s="12">
        <v>547</v>
      </c>
      <c r="I28" s="12">
        <v>326</v>
      </c>
      <c r="J28" s="12">
        <v>846</v>
      </c>
      <c r="K28" s="12">
        <v>794</v>
      </c>
      <c r="L28" s="12">
        <v>600</v>
      </c>
      <c r="M28" s="12">
        <v>500</v>
      </c>
      <c r="N28" s="12">
        <v>97</v>
      </c>
      <c r="O28" s="12">
        <v>489</v>
      </c>
      <c r="P28" s="12">
        <v>164</v>
      </c>
      <c r="Q28" s="12">
        <v>896</v>
      </c>
      <c r="R28" s="12">
        <v>21</v>
      </c>
      <c r="S28" s="12">
        <v>797</v>
      </c>
      <c r="T28" s="12">
        <v>855</v>
      </c>
      <c r="U28" s="12">
        <v>330</v>
      </c>
      <c r="V28" s="12">
        <v>553</v>
      </c>
      <c r="W28" s="12">
        <v>991</v>
      </c>
      <c r="X28" s="12">
        <v>960</v>
      </c>
      <c r="Y28" s="12">
        <v>530</v>
      </c>
      <c r="Z28" s="12">
        <v>62</v>
      </c>
      <c r="AA28" s="12">
        <v>806</v>
      </c>
      <c r="AB28" s="18">
        <f t="shared" si="0"/>
        <v>6124</v>
      </c>
      <c r="AC28" s="18">
        <f t="shared" si="1"/>
        <v>7800</v>
      </c>
      <c r="AD28" s="19">
        <f ca="1" t="shared" si="2"/>
        <v>152</v>
      </c>
      <c r="AE28" s="4"/>
      <c r="AF28" s="4"/>
      <c r="AG28" s="21">
        <v>18</v>
      </c>
      <c r="AH28" s="21">
        <f t="shared" si="10"/>
        <v>600</v>
      </c>
      <c r="AI28" s="21">
        <f t="shared" si="9"/>
        <v>500</v>
      </c>
      <c r="AJ28" s="21" t="e">
        <f t="shared" si="4"/>
        <v>#N/A</v>
      </c>
      <c r="AK28" s="21" t="e">
        <f t="shared" si="5"/>
        <v>#N/A</v>
      </c>
      <c r="AL28" s="21" t="e">
        <f t="shared" si="6"/>
        <v>#N/A</v>
      </c>
      <c r="AM28" s="21" t="e">
        <f t="shared" si="7"/>
        <v>#N/A</v>
      </c>
      <c r="AN28" s="4"/>
      <c r="AO28" s="22">
        <f>DATE(資料看板!$C$10,資料看板!$I$10,$AG28)</f>
        <v>44699</v>
      </c>
      <c r="AP28" s="4"/>
    </row>
    <row r="29" s="3" customFormat="1" ht="25" customHeight="1" spans="2:42">
      <c r="B29" s="4"/>
      <c r="C29" s="11" t="s">
        <v>55</v>
      </c>
      <c r="D29" s="12">
        <v>700</v>
      </c>
      <c r="E29" s="12">
        <v>400</v>
      </c>
      <c r="F29" s="12">
        <v>270</v>
      </c>
      <c r="G29" s="12">
        <v>36</v>
      </c>
      <c r="H29" s="12">
        <v>372</v>
      </c>
      <c r="I29" s="12">
        <v>38</v>
      </c>
      <c r="J29" s="12">
        <v>134</v>
      </c>
      <c r="K29" s="12">
        <v>436</v>
      </c>
      <c r="L29" s="12">
        <v>700</v>
      </c>
      <c r="M29" s="12">
        <v>400</v>
      </c>
      <c r="N29" s="12">
        <v>611</v>
      </c>
      <c r="O29" s="12">
        <v>873</v>
      </c>
      <c r="P29" s="12">
        <v>198</v>
      </c>
      <c r="Q29" s="12">
        <v>703</v>
      </c>
      <c r="R29" s="12">
        <v>404</v>
      </c>
      <c r="S29" s="12">
        <v>727</v>
      </c>
      <c r="T29" s="12">
        <v>378</v>
      </c>
      <c r="U29" s="12">
        <v>404</v>
      </c>
      <c r="V29" s="12">
        <v>396</v>
      </c>
      <c r="W29" s="12">
        <v>56</v>
      </c>
      <c r="X29" s="12">
        <v>3</v>
      </c>
      <c r="Y29" s="12">
        <v>156</v>
      </c>
      <c r="Z29" s="12">
        <v>831</v>
      </c>
      <c r="AA29" s="12">
        <v>540</v>
      </c>
      <c r="AB29" s="18">
        <f t="shared" si="0"/>
        <v>4997</v>
      </c>
      <c r="AC29" s="18">
        <f t="shared" si="1"/>
        <v>4769</v>
      </c>
      <c r="AD29" s="19">
        <f ca="1" t="shared" si="2"/>
        <v>573</v>
      </c>
      <c r="AE29" s="4"/>
      <c r="AF29" s="4"/>
      <c r="AG29" s="21">
        <v>19</v>
      </c>
      <c r="AH29" s="21">
        <f t="shared" si="10"/>
        <v>700</v>
      </c>
      <c r="AI29" s="21">
        <f t="shared" si="9"/>
        <v>400</v>
      </c>
      <c r="AJ29" s="21" t="e">
        <f t="shared" si="4"/>
        <v>#N/A</v>
      </c>
      <c r="AK29" s="21" t="e">
        <f t="shared" si="5"/>
        <v>#N/A</v>
      </c>
      <c r="AL29" s="21" t="e">
        <f t="shared" si="6"/>
        <v>#N/A</v>
      </c>
      <c r="AM29" s="21" t="e">
        <f t="shared" si="7"/>
        <v>#N/A</v>
      </c>
      <c r="AN29" s="4"/>
      <c r="AO29" s="22">
        <f>DATE(資料看板!$C$10,資料看板!$I$10,$AG29)</f>
        <v>44700</v>
      </c>
      <c r="AP29" s="4"/>
    </row>
    <row r="30" s="3" customFormat="1" ht="25" customHeight="1" spans="2:42">
      <c r="B30" s="4"/>
      <c r="C30" s="11" t="s">
        <v>56</v>
      </c>
      <c r="D30" s="12">
        <v>800</v>
      </c>
      <c r="E30" s="12">
        <v>300</v>
      </c>
      <c r="F30" s="12">
        <v>813</v>
      </c>
      <c r="G30" s="12">
        <v>904</v>
      </c>
      <c r="H30" s="12">
        <v>611</v>
      </c>
      <c r="I30" s="12">
        <v>77</v>
      </c>
      <c r="J30" s="12">
        <v>509</v>
      </c>
      <c r="K30" s="12">
        <v>357</v>
      </c>
      <c r="L30" s="12">
        <v>800</v>
      </c>
      <c r="M30" s="12">
        <v>300</v>
      </c>
      <c r="N30" s="12">
        <v>83</v>
      </c>
      <c r="O30" s="12">
        <v>439</v>
      </c>
      <c r="P30" s="12">
        <v>658</v>
      </c>
      <c r="Q30" s="12">
        <v>289</v>
      </c>
      <c r="R30" s="12">
        <v>902</v>
      </c>
      <c r="S30" s="12">
        <v>143</v>
      </c>
      <c r="T30" s="12">
        <v>552</v>
      </c>
      <c r="U30" s="12">
        <v>812</v>
      </c>
      <c r="V30" s="12">
        <v>472</v>
      </c>
      <c r="W30" s="12">
        <v>957</v>
      </c>
      <c r="X30" s="12">
        <v>310</v>
      </c>
      <c r="Y30" s="12">
        <v>108</v>
      </c>
      <c r="Z30" s="12">
        <v>852</v>
      </c>
      <c r="AA30" s="12">
        <v>203</v>
      </c>
      <c r="AB30" s="18">
        <f t="shared" si="0"/>
        <v>7362</v>
      </c>
      <c r="AC30" s="18">
        <f t="shared" si="1"/>
        <v>4889</v>
      </c>
      <c r="AD30" s="19">
        <f ca="1" t="shared" si="2"/>
        <v>596</v>
      </c>
      <c r="AE30" s="4"/>
      <c r="AF30" s="4"/>
      <c r="AG30" s="21">
        <v>20</v>
      </c>
      <c r="AH30" s="21">
        <f t="shared" si="10"/>
        <v>800</v>
      </c>
      <c r="AI30" s="21">
        <f t="shared" si="9"/>
        <v>300</v>
      </c>
      <c r="AJ30" s="21" t="e">
        <f t="shared" si="4"/>
        <v>#N/A</v>
      </c>
      <c r="AK30" s="21" t="e">
        <f t="shared" si="5"/>
        <v>#N/A</v>
      </c>
      <c r="AL30" s="21" t="e">
        <f t="shared" si="6"/>
        <v>#N/A</v>
      </c>
      <c r="AM30" s="21" t="e">
        <f t="shared" si="7"/>
        <v>#N/A</v>
      </c>
      <c r="AN30" s="4"/>
      <c r="AO30" s="22">
        <f>DATE(資料看板!$C$10,資料看板!$I$10,$AG30)</f>
        <v>44701</v>
      </c>
      <c r="AP30" s="4"/>
    </row>
    <row r="31" s="3" customFormat="1" ht="25" customHeight="1" spans="2:42">
      <c r="B31" s="4"/>
      <c r="C31" s="11" t="s">
        <v>57</v>
      </c>
      <c r="D31" s="12">
        <v>902</v>
      </c>
      <c r="E31" s="12">
        <v>197</v>
      </c>
      <c r="F31" s="12">
        <v>422</v>
      </c>
      <c r="G31" s="12">
        <v>876</v>
      </c>
      <c r="H31" s="12">
        <v>758</v>
      </c>
      <c r="I31" s="12">
        <v>452</v>
      </c>
      <c r="J31" s="12">
        <v>914</v>
      </c>
      <c r="K31" s="12">
        <v>895</v>
      </c>
      <c r="L31" s="12">
        <v>902</v>
      </c>
      <c r="M31" s="12">
        <v>197</v>
      </c>
      <c r="N31" s="12">
        <v>782</v>
      </c>
      <c r="O31" s="12">
        <v>778</v>
      </c>
      <c r="P31" s="12">
        <v>963</v>
      </c>
      <c r="Q31" s="12">
        <v>202</v>
      </c>
      <c r="R31" s="12">
        <v>549</v>
      </c>
      <c r="S31" s="12">
        <v>410</v>
      </c>
      <c r="T31" s="12">
        <v>864</v>
      </c>
      <c r="U31" s="12">
        <v>645</v>
      </c>
      <c r="V31" s="12">
        <v>539</v>
      </c>
      <c r="W31" s="12">
        <v>483</v>
      </c>
      <c r="X31" s="12">
        <v>677</v>
      </c>
      <c r="Y31" s="12">
        <v>505</v>
      </c>
      <c r="Z31" s="12">
        <v>864</v>
      </c>
      <c r="AA31" s="12">
        <v>42</v>
      </c>
      <c r="AB31" s="18">
        <f t="shared" si="0"/>
        <v>9136</v>
      </c>
      <c r="AC31" s="18">
        <f t="shared" si="1"/>
        <v>5682</v>
      </c>
      <c r="AD31" s="19">
        <f ca="1" t="shared" si="2"/>
        <v>178</v>
      </c>
      <c r="AE31" s="4"/>
      <c r="AF31" s="4"/>
      <c r="AG31" s="21">
        <v>21</v>
      </c>
      <c r="AH31" s="21">
        <f t="shared" si="10"/>
        <v>902</v>
      </c>
      <c r="AI31" s="21">
        <f t="shared" si="9"/>
        <v>197</v>
      </c>
      <c r="AJ31" s="21" t="e">
        <f t="shared" si="4"/>
        <v>#N/A</v>
      </c>
      <c r="AK31" s="21" t="e">
        <f t="shared" si="5"/>
        <v>#N/A</v>
      </c>
      <c r="AL31" s="21" t="e">
        <f t="shared" si="6"/>
        <v>#N/A</v>
      </c>
      <c r="AM31" s="21">
        <f t="shared" si="7"/>
        <v>197</v>
      </c>
      <c r="AN31" s="4"/>
      <c r="AO31" s="22">
        <f>DATE(資料看板!$C$10,資料看板!$I$10,$AG31)</f>
        <v>44702</v>
      </c>
      <c r="AP31" s="4"/>
    </row>
    <row r="32" s="3" customFormat="1" ht="25" customHeight="1" spans="2:42">
      <c r="B32" s="4"/>
      <c r="C32" s="11" t="s">
        <v>58</v>
      </c>
      <c r="D32" s="12">
        <v>800</v>
      </c>
      <c r="E32" s="12">
        <v>300</v>
      </c>
      <c r="F32" s="12">
        <v>349</v>
      </c>
      <c r="G32" s="12">
        <v>96</v>
      </c>
      <c r="H32" s="12">
        <v>704</v>
      </c>
      <c r="I32" s="12">
        <v>647</v>
      </c>
      <c r="J32" s="12">
        <v>856</v>
      </c>
      <c r="K32" s="12">
        <v>697</v>
      </c>
      <c r="L32" s="12">
        <v>800</v>
      </c>
      <c r="M32" s="12">
        <v>300</v>
      </c>
      <c r="N32" s="12">
        <v>116</v>
      </c>
      <c r="O32" s="12">
        <v>57</v>
      </c>
      <c r="P32" s="12">
        <v>440</v>
      </c>
      <c r="Q32" s="12">
        <v>999</v>
      </c>
      <c r="R32" s="12">
        <v>895</v>
      </c>
      <c r="S32" s="12">
        <v>468</v>
      </c>
      <c r="T32" s="12">
        <v>736</v>
      </c>
      <c r="U32" s="12">
        <v>86</v>
      </c>
      <c r="V32" s="12">
        <v>482</v>
      </c>
      <c r="W32" s="12">
        <v>295</v>
      </c>
      <c r="X32" s="12">
        <v>159</v>
      </c>
      <c r="Y32" s="12">
        <v>903</v>
      </c>
      <c r="Z32" s="12">
        <v>934</v>
      </c>
      <c r="AA32" s="12">
        <v>356</v>
      </c>
      <c r="AB32" s="18">
        <f t="shared" si="0"/>
        <v>7271</v>
      </c>
      <c r="AC32" s="18">
        <f t="shared" si="1"/>
        <v>5204</v>
      </c>
      <c r="AD32" s="19">
        <f ca="1" t="shared" si="2"/>
        <v>373</v>
      </c>
      <c r="AE32" s="4"/>
      <c r="AF32" s="4"/>
      <c r="AG32" s="21">
        <v>22</v>
      </c>
      <c r="AH32" s="21">
        <f t="shared" si="10"/>
        <v>800</v>
      </c>
      <c r="AI32" s="21">
        <f t="shared" ref="AI32:AI41" si="11">INDEX($D$11:$AA$41,,$AH$9*2)</f>
        <v>300</v>
      </c>
      <c r="AJ32" s="21" t="e">
        <f t="shared" si="4"/>
        <v>#N/A</v>
      </c>
      <c r="AK32" s="21" t="e">
        <f t="shared" si="5"/>
        <v>#N/A</v>
      </c>
      <c r="AL32" s="21" t="e">
        <f t="shared" si="6"/>
        <v>#N/A</v>
      </c>
      <c r="AM32" s="21" t="e">
        <f t="shared" si="7"/>
        <v>#N/A</v>
      </c>
      <c r="AN32" s="4"/>
      <c r="AO32" s="22">
        <f>DATE(資料看板!$C$10,資料看板!$I$10,$AG32)</f>
        <v>44703</v>
      </c>
      <c r="AP32" s="4"/>
    </row>
    <row r="33" s="3" customFormat="1" ht="25" customHeight="1" spans="2:42">
      <c r="B33" s="4"/>
      <c r="C33" s="11" t="s">
        <v>59</v>
      </c>
      <c r="D33" s="12">
        <v>700</v>
      </c>
      <c r="E33" s="12">
        <v>400</v>
      </c>
      <c r="F33" s="12">
        <v>597</v>
      </c>
      <c r="G33" s="12">
        <v>598</v>
      </c>
      <c r="H33" s="12">
        <v>245</v>
      </c>
      <c r="I33" s="12">
        <v>192</v>
      </c>
      <c r="J33" s="12">
        <v>224</v>
      </c>
      <c r="K33" s="12">
        <v>951</v>
      </c>
      <c r="L33" s="12">
        <v>700</v>
      </c>
      <c r="M33" s="12">
        <v>400</v>
      </c>
      <c r="N33" s="12">
        <v>257</v>
      </c>
      <c r="O33" s="12">
        <v>532</v>
      </c>
      <c r="P33" s="12">
        <v>415</v>
      </c>
      <c r="Q33" s="12">
        <v>912</v>
      </c>
      <c r="R33" s="12">
        <v>302</v>
      </c>
      <c r="S33" s="12">
        <v>867</v>
      </c>
      <c r="T33" s="12">
        <v>183</v>
      </c>
      <c r="U33" s="12">
        <v>134</v>
      </c>
      <c r="V33" s="12">
        <v>915</v>
      </c>
      <c r="W33" s="12">
        <v>854</v>
      </c>
      <c r="X33" s="12">
        <v>7</v>
      </c>
      <c r="Y33" s="12">
        <v>625</v>
      </c>
      <c r="Z33" s="12">
        <v>256</v>
      </c>
      <c r="AA33" s="12">
        <v>926</v>
      </c>
      <c r="AB33" s="18">
        <f t="shared" si="0"/>
        <v>4801</v>
      </c>
      <c r="AC33" s="18">
        <f t="shared" si="1"/>
        <v>7391</v>
      </c>
      <c r="AD33" s="19">
        <f ca="1" t="shared" si="2"/>
        <v>143</v>
      </c>
      <c r="AE33" s="4"/>
      <c r="AF33" s="4"/>
      <c r="AG33" s="21">
        <v>23</v>
      </c>
      <c r="AH33" s="21">
        <f t="shared" si="10"/>
        <v>700</v>
      </c>
      <c r="AI33" s="21">
        <f t="shared" si="11"/>
        <v>400</v>
      </c>
      <c r="AJ33" s="21" t="e">
        <f t="shared" si="4"/>
        <v>#N/A</v>
      </c>
      <c r="AK33" s="21" t="e">
        <f t="shared" si="5"/>
        <v>#N/A</v>
      </c>
      <c r="AL33" s="21" t="e">
        <f t="shared" si="6"/>
        <v>#N/A</v>
      </c>
      <c r="AM33" s="21" t="e">
        <f t="shared" si="7"/>
        <v>#N/A</v>
      </c>
      <c r="AN33" s="4"/>
      <c r="AO33" s="22">
        <f>DATE(資料看板!$C$10,資料看板!$I$10,$AG33)</f>
        <v>44704</v>
      </c>
      <c r="AP33" s="4"/>
    </row>
    <row r="34" s="3" customFormat="1" ht="25" customHeight="1" spans="2:42">
      <c r="B34" s="4"/>
      <c r="C34" s="11" t="s">
        <v>60</v>
      </c>
      <c r="D34" s="12">
        <v>600</v>
      </c>
      <c r="E34" s="12">
        <v>500</v>
      </c>
      <c r="F34" s="12">
        <v>733</v>
      </c>
      <c r="G34" s="12">
        <v>709</v>
      </c>
      <c r="H34" s="12">
        <v>158</v>
      </c>
      <c r="I34" s="12">
        <v>202</v>
      </c>
      <c r="J34" s="12">
        <v>418</v>
      </c>
      <c r="K34" s="12">
        <v>456</v>
      </c>
      <c r="L34" s="12">
        <v>600</v>
      </c>
      <c r="M34" s="12">
        <v>500</v>
      </c>
      <c r="N34" s="12">
        <v>660</v>
      </c>
      <c r="O34" s="12">
        <v>82</v>
      </c>
      <c r="P34" s="12">
        <v>133</v>
      </c>
      <c r="Q34" s="12">
        <v>18</v>
      </c>
      <c r="R34" s="12">
        <v>359</v>
      </c>
      <c r="S34" s="12">
        <v>300</v>
      </c>
      <c r="T34" s="12">
        <v>660</v>
      </c>
      <c r="U34" s="12">
        <v>736</v>
      </c>
      <c r="V34" s="12">
        <v>621</v>
      </c>
      <c r="W34" s="12">
        <v>286</v>
      </c>
      <c r="X34" s="12">
        <v>649</v>
      </c>
      <c r="Y34" s="12">
        <v>700</v>
      </c>
      <c r="Z34" s="12">
        <v>720</v>
      </c>
      <c r="AA34" s="12">
        <v>755</v>
      </c>
      <c r="AB34" s="18">
        <f t="shared" si="0"/>
        <v>6311</v>
      </c>
      <c r="AC34" s="18">
        <f t="shared" si="1"/>
        <v>5244</v>
      </c>
      <c r="AD34" s="19">
        <f ca="1" t="shared" si="2"/>
        <v>773</v>
      </c>
      <c r="AE34" s="4"/>
      <c r="AF34" s="4"/>
      <c r="AG34" s="21">
        <v>24</v>
      </c>
      <c r="AH34" s="21">
        <f t="shared" si="10"/>
        <v>600</v>
      </c>
      <c r="AI34" s="21">
        <f t="shared" si="11"/>
        <v>500</v>
      </c>
      <c r="AJ34" s="21" t="e">
        <f t="shared" si="4"/>
        <v>#N/A</v>
      </c>
      <c r="AK34" s="21" t="e">
        <f t="shared" si="5"/>
        <v>#N/A</v>
      </c>
      <c r="AL34" s="21" t="e">
        <f t="shared" si="6"/>
        <v>#N/A</v>
      </c>
      <c r="AM34" s="21" t="e">
        <f t="shared" si="7"/>
        <v>#N/A</v>
      </c>
      <c r="AN34" s="4"/>
      <c r="AO34" s="22">
        <f>DATE(資料看板!$C$10,資料看板!$I$10,$AG34)</f>
        <v>44705</v>
      </c>
      <c r="AP34" s="4"/>
    </row>
    <row r="35" s="3" customFormat="1" ht="25" customHeight="1" spans="2:42">
      <c r="B35" s="4"/>
      <c r="C35" s="11" t="s">
        <v>61</v>
      </c>
      <c r="D35" s="12">
        <v>450</v>
      </c>
      <c r="E35" s="12">
        <v>600</v>
      </c>
      <c r="F35" s="12">
        <v>620</v>
      </c>
      <c r="G35" s="12">
        <v>600</v>
      </c>
      <c r="H35" s="12">
        <v>850</v>
      </c>
      <c r="I35" s="12">
        <v>126</v>
      </c>
      <c r="J35" s="12">
        <v>679</v>
      </c>
      <c r="K35" s="12">
        <v>991</v>
      </c>
      <c r="L35" s="12">
        <v>450</v>
      </c>
      <c r="M35" s="12">
        <v>600</v>
      </c>
      <c r="N35" s="12">
        <v>195</v>
      </c>
      <c r="O35" s="12">
        <v>134</v>
      </c>
      <c r="P35" s="12">
        <v>906</v>
      </c>
      <c r="Q35" s="12">
        <v>785</v>
      </c>
      <c r="R35" s="12">
        <v>858</v>
      </c>
      <c r="S35" s="12">
        <v>297</v>
      </c>
      <c r="T35" s="12">
        <v>685</v>
      </c>
      <c r="U35" s="12">
        <v>454</v>
      </c>
      <c r="V35" s="12">
        <v>2</v>
      </c>
      <c r="W35" s="12">
        <v>62</v>
      </c>
      <c r="X35" s="12">
        <v>643</v>
      </c>
      <c r="Y35" s="12">
        <v>680</v>
      </c>
      <c r="Z35" s="12">
        <v>106</v>
      </c>
      <c r="AA35" s="12">
        <v>40</v>
      </c>
      <c r="AB35" s="18">
        <f t="shared" si="0"/>
        <v>6444</v>
      </c>
      <c r="AC35" s="18">
        <f t="shared" si="1"/>
        <v>5369</v>
      </c>
      <c r="AD35" s="19">
        <f ca="1" t="shared" si="2"/>
        <v>546</v>
      </c>
      <c r="AE35" s="4"/>
      <c r="AF35" s="4"/>
      <c r="AG35" s="21">
        <v>25</v>
      </c>
      <c r="AH35" s="21">
        <f t="shared" si="10"/>
        <v>450</v>
      </c>
      <c r="AI35" s="21">
        <f t="shared" si="11"/>
        <v>600</v>
      </c>
      <c r="AJ35" s="21" t="e">
        <f t="shared" si="4"/>
        <v>#N/A</v>
      </c>
      <c r="AK35" s="21">
        <f t="shared" si="5"/>
        <v>450</v>
      </c>
      <c r="AL35" s="21" t="e">
        <f t="shared" si="6"/>
        <v>#N/A</v>
      </c>
      <c r="AM35" s="21" t="e">
        <f t="shared" si="7"/>
        <v>#N/A</v>
      </c>
      <c r="AN35" s="4"/>
      <c r="AO35" s="22">
        <f>DATE(資料看板!$C$10,資料看板!$I$10,$AG35)</f>
        <v>44706</v>
      </c>
      <c r="AP35" s="4"/>
    </row>
    <row r="36" s="3" customFormat="1" ht="25" customHeight="1" spans="2:42">
      <c r="B36" s="4"/>
      <c r="C36" s="11" t="s">
        <v>62</v>
      </c>
      <c r="D36" s="12">
        <v>600</v>
      </c>
      <c r="E36" s="12">
        <v>700</v>
      </c>
      <c r="F36" s="12">
        <v>277</v>
      </c>
      <c r="G36" s="12">
        <v>387</v>
      </c>
      <c r="H36" s="12">
        <v>405</v>
      </c>
      <c r="I36" s="12">
        <v>404</v>
      </c>
      <c r="J36" s="12">
        <v>390</v>
      </c>
      <c r="K36" s="12">
        <v>279</v>
      </c>
      <c r="L36" s="12">
        <v>600</v>
      </c>
      <c r="M36" s="12">
        <v>700</v>
      </c>
      <c r="N36" s="12">
        <v>731</v>
      </c>
      <c r="O36" s="12">
        <v>96</v>
      </c>
      <c r="P36" s="12">
        <v>165</v>
      </c>
      <c r="Q36" s="12">
        <v>215</v>
      </c>
      <c r="R36" s="12">
        <v>337</v>
      </c>
      <c r="S36" s="12">
        <v>435</v>
      </c>
      <c r="T36" s="12">
        <v>388</v>
      </c>
      <c r="U36" s="12">
        <v>407</v>
      </c>
      <c r="V36" s="12">
        <v>831</v>
      </c>
      <c r="W36" s="12">
        <v>440</v>
      </c>
      <c r="X36" s="12">
        <v>186</v>
      </c>
      <c r="Y36" s="12">
        <v>792</v>
      </c>
      <c r="Z36" s="12">
        <v>92</v>
      </c>
      <c r="AA36" s="12">
        <v>123</v>
      </c>
      <c r="AB36" s="18">
        <f t="shared" si="0"/>
        <v>5002</v>
      </c>
      <c r="AC36" s="18">
        <f t="shared" si="1"/>
        <v>4978</v>
      </c>
      <c r="AD36" s="19">
        <f ca="1" t="shared" si="2"/>
        <v>891</v>
      </c>
      <c r="AE36" s="4"/>
      <c r="AF36" s="4"/>
      <c r="AG36" s="21">
        <v>26</v>
      </c>
      <c r="AH36" s="21">
        <f t="shared" ref="AH36:AH41" si="12">INDEX($D$11:$AA$41,,$AH$9*2-1)</f>
        <v>600</v>
      </c>
      <c r="AI36" s="21">
        <f t="shared" si="11"/>
        <v>700</v>
      </c>
      <c r="AJ36" s="21" t="e">
        <f t="shared" si="4"/>
        <v>#N/A</v>
      </c>
      <c r="AK36" s="21" t="e">
        <f t="shared" si="5"/>
        <v>#N/A</v>
      </c>
      <c r="AL36" s="21" t="e">
        <f t="shared" si="6"/>
        <v>#N/A</v>
      </c>
      <c r="AM36" s="21" t="e">
        <f t="shared" si="7"/>
        <v>#N/A</v>
      </c>
      <c r="AN36" s="4"/>
      <c r="AO36" s="22">
        <f>DATE(資料看板!$C$10,資料看板!$I$10,$AG36)</f>
        <v>44707</v>
      </c>
      <c r="AP36" s="4"/>
    </row>
    <row r="37" s="3" customFormat="1" ht="25" customHeight="1" spans="2:42">
      <c r="B37" s="4"/>
      <c r="C37" s="11" t="s">
        <v>63</v>
      </c>
      <c r="D37" s="12">
        <v>700</v>
      </c>
      <c r="E37" s="12">
        <v>799</v>
      </c>
      <c r="F37" s="12">
        <v>807</v>
      </c>
      <c r="G37" s="12">
        <v>542</v>
      </c>
      <c r="H37" s="12">
        <v>212</v>
      </c>
      <c r="I37" s="12">
        <v>818</v>
      </c>
      <c r="J37" s="12">
        <v>115</v>
      </c>
      <c r="K37" s="12">
        <v>961</v>
      </c>
      <c r="L37" s="12">
        <v>700</v>
      </c>
      <c r="M37" s="12">
        <v>799</v>
      </c>
      <c r="N37" s="12">
        <v>948</v>
      </c>
      <c r="O37" s="12">
        <v>899</v>
      </c>
      <c r="P37" s="12">
        <v>221</v>
      </c>
      <c r="Q37" s="12">
        <v>769</v>
      </c>
      <c r="R37" s="12">
        <v>535</v>
      </c>
      <c r="S37" s="12">
        <v>511</v>
      </c>
      <c r="T37" s="12">
        <v>330</v>
      </c>
      <c r="U37" s="12">
        <v>285</v>
      </c>
      <c r="V37" s="12">
        <v>706</v>
      </c>
      <c r="W37" s="12">
        <v>135</v>
      </c>
      <c r="X37" s="12">
        <v>453</v>
      </c>
      <c r="Y37" s="12">
        <v>732</v>
      </c>
      <c r="Z37" s="12">
        <v>980</v>
      </c>
      <c r="AA37" s="12">
        <v>344</v>
      </c>
      <c r="AB37" s="18">
        <f t="shared" si="0"/>
        <v>6707</v>
      </c>
      <c r="AC37" s="18">
        <f t="shared" si="1"/>
        <v>7594</v>
      </c>
      <c r="AD37" s="19">
        <f ca="1" t="shared" si="2"/>
        <v>447</v>
      </c>
      <c r="AE37" s="4"/>
      <c r="AF37" s="4"/>
      <c r="AG37" s="21">
        <v>27</v>
      </c>
      <c r="AH37" s="21">
        <f t="shared" si="12"/>
        <v>700</v>
      </c>
      <c r="AI37" s="21">
        <f t="shared" si="11"/>
        <v>799</v>
      </c>
      <c r="AJ37" s="21" t="e">
        <f t="shared" si="4"/>
        <v>#N/A</v>
      </c>
      <c r="AK37" s="21" t="e">
        <f t="shared" si="5"/>
        <v>#N/A</v>
      </c>
      <c r="AL37" s="21" t="e">
        <f t="shared" si="6"/>
        <v>#N/A</v>
      </c>
      <c r="AM37" s="21" t="e">
        <f t="shared" si="7"/>
        <v>#N/A</v>
      </c>
      <c r="AN37" s="4"/>
      <c r="AO37" s="22">
        <f>DATE(資料看板!$C$10,資料看板!$I$10,$AG37)</f>
        <v>44708</v>
      </c>
      <c r="AP37" s="4"/>
    </row>
    <row r="38" s="3" customFormat="1" ht="25" customHeight="1" spans="2:42">
      <c r="B38" s="4"/>
      <c r="C38" s="11" t="s">
        <v>64</v>
      </c>
      <c r="D38" s="12">
        <v>800</v>
      </c>
      <c r="E38" s="12">
        <v>500</v>
      </c>
      <c r="F38" s="12">
        <v>680</v>
      </c>
      <c r="G38" s="12">
        <v>656</v>
      </c>
      <c r="H38" s="12">
        <v>472</v>
      </c>
      <c r="I38" s="12">
        <v>758</v>
      </c>
      <c r="J38" s="12">
        <v>896</v>
      </c>
      <c r="K38" s="12">
        <v>928</v>
      </c>
      <c r="L38" s="12">
        <v>800</v>
      </c>
      <c r="M38" s="12">
        <v>500</v>
      </c>
      <c r="N38" s="12">
        <v>763</v>
      </c>
      <c r="O38" s="12">
        <v>208</v>
      </c>
      <c r="P38" s="12">
        <v>837</v>
      </c>
      <c r="Q38" s="12">
        <v>463</v>
      </c>
      <c r="R38" s="12">
        <v>591</v>
      </c>
      <c r="S38" s="12">
        <v>138</v>
      </c>
      <c r="T38" s="12">
        <v>100</v>
      </c>
      <c r="U38" s="12">
        <v>361</v>
      </c>
      <c r="V38" s="12">
        <v>828</v>
      </c>
      <c r="W38" s="12">
        <v>101</v>
      </c>
      <c r="X38" s="12">
        <v>751</v>
      </c>
      <c r="Y38" s="12">
        <v>768</v>
      </c>
      <c r="Z38" s="12">
        <v>996</v>
      </c>
      <c r="AA38" s="12">
        <v>211</v>
      </c>
      <c r="AB38" s="18">
        <f t="shared" si="0"/>
        <v>8514</v>
      </c>
      <c r="AC38" s="18">
        <f t="shared" si="1"/>
        <v>5592</v>
      </c>
      <c r="AD38" s="19">
        <f ca="1" t="shared" si="2"/>
        <v>603</v>
      </c>
      <c r="AE38" s="4"/>
      <c r="AF38" s="4"/>
      <c r="AG38" s="21">
        <v>28</v>
      </c>
      <c r="AH38" s="21">
        <f t="shared" si="12"/>
        <v>800</v>
      </c>
      <c r="AI38" s="21">
        <f t="shared" si="11"/>
        <v>500</v>
      </c>
      <c r="AJ38" s="21" t="e">
        <f t="shared" si="4"/>
        <v>#N/A</v>
      </c>
      <c r="AK38" s="21" t="e">
        <f t="shared" si="5"/>
        <v>#N/A</v>
      </c>
      <c r="AL38" s="21" t="e">
        <f t="shared" si="6"/>
        <v>#N/A</v>
      </c>
      <c r="AM38" s="21" t="e">
        <f t="shared" si="7"/>
        <v>#N/A</v>
      </c>
      <c r="AN38" s="4"/>
      <c r="AO38" s="22">
        <f>DATE(資料看板!$C$10,資料看板!$I$10,$AG38)</f>
        <v>44709</v>
      </c>
      <c r="AP38" s="4"/>
    </row>
    <row r="39" s="3" customFormat="1" ht="25" customHeight="1" spans="2:42">
      <c r="B39" s="4"/>
      <c r="C39" s="11" t="s">
        <v>65</v>
      </c>
      <c r="D39" s="12">
        <v>903</v>
      </c>
      <c r="E39" s="12">
        <v>400</v>
      </c>
      <c r="F39" s="12">
        <v>276</v>
      </c>
      <c r="G39" s="12">
        <v>655</v>
      </c>
      <c r="H39" s="12">
        <v>351</v>
      </c>
      <c r="I39" s="12">
        <v>423</v>
      </c>
      <c r="J39" s="12">
        <v>287</v>
      </c>
      <c r="K39" s="12">
        <v>148</v>
      </c>
      <c r="L39" s="12">
        <v>903</v>
      </c>
      <c r="M39" s="12">
        <v>400</v>
      </c>
      <c r="N39" s="12">
        <v>192</v>
      </c>
      <c r="O39" s="12">
        <v>970</v>
      </c>
      <c r="P39" s="12">
        <v>716</v>
      </c>
      <c r="Q39" s="12">
        <v>170</v>
      </c>
      <c r="R39" s="12">
        <v>441</v>
      </c>
      <c r="S39" s="12">
        <v>989</v>
      </c>
      <c r="T39" s="12">
        <v>625</v>
      </c>
      <c r="U39" s="12">
        <v>297</v>
      </c>
      <c r="V39" s="12">
        <v>956</v>
      </c>
      <c r="W39" s="12">
        <v>281</v>
      </c>
      <c r="X39" s="12">
        <v>842</v>
      </c>
      <c r="Y39" s="12">
        <v>900</v>
      </c>
      <c r="Z39" s="12">
        <v>184</v>
      </c>
      <c r="AA39" s="12">
        <v>820</v>
      </c>
      <c r="AB39" s="18">
        <f t="shared" si="0"/>
        <v>6676</v>
      </c>
      <c r="AC39" s="18">
        <f t="shared" si="1"/>
        <v>6453</v>
      </c>
      <c r="AD39" s="19">
        <f ca="1" t="shared" si="2"/>
        <v>860</v>
      </c>
      <c r="AE39" s="4"/>
      <c r="AF39" s="4"/>
      <c r="AG39" s="21">
        <v>29</v>
      </c>
      <c r="AH39" s="21">
        <f t="shared" si="12"/>
        <v>903</v>
      </c>
      <c r="AI39" s="21">
        <f t="shared" si="11"/>
        <v>400</v>
      </c>
      <c r="AJ39" s="21" t="e">
        <f t="shared" si="4"/>
        <v>#N/A</v>
      </c>
      <c r="AK39" s="21" t="e">
        <f t="shared" si="5"/>
        <v>#N/A</v>
      </c>
      <c r="AL39" s="21" t="e">
        <f t="shared" si="6"/>
        <v>#N/A</v>
      </c>
      <c r="AM39" s="21" t="e">
        <f t="shared" si="7"/>
        <v>#N/A</v>
      </c>
      <c r="AN39" s="4"/>
      <c r="AO39" s="22">
        <f>DATE(資料看板!$C$10,資料看板!$I$10,$AG39)</f>
        <v>44710</v>
      </c>
      <c r="AP39" s="4"/>
    </row>
    <row r="40" s="3" customFormat="1" ht="25" customHeight="1" spans="2:42">
      <c r="B40" s="4"/>
      <c r="C40" s="11" t="s">
        <v>66</v>
      </c>
      <c r="D40" s="12">
        <v>800</v>
      </c>
      <c r="E40" s="12">
        <v>300</v>
      </c>
      <c r="F40" s="12">
        <v>766</v>
      </c>
      <c r="G40" s="12">
        <v>715</v>
      </c>
      <c r="H40" s="12">
        <v>501</v>
      </c>
      <c r="I40" s="12">
        <v>30</v>
      </c>
      <c r="J40" s="12">
        <v>338</v>
      </c>
      <c r="K40" s="12">
        <v>456</v>
      </c>
      <c r="L40" s="12">
        <v>800</v>
      </c>
      <c r="M40" s="12">
        <v>300</v>
      </c>
      <c r="N40" s="12">
        <v>249</v>
      </c>
      <c r="O40" s="12">
        <v>149</v>
      </c>
      <c r="P40" s="12">
        <v>471</v>
      </c>
      <c r="Q40" s="12">
        <v>330</v>
      </c>
      <c r="R40" s="12">
        <v>519</v>
      </c>
      <c r="S40" s="12">
        <v>573</v>
      </c>
      <c r="T40" s="12">
        <v>206</v>
      </c>
      <c r="U40" s="12">
        <v>417</v>
      </c>
      <c r="V40" s="12">
        <v>895</v>
      </c>
      <c r="W40" s="12">
        <v>706</v>
      </c>
      <c r="X40" s="12">
        <v>941</v>
      </c>
      <c r="Y40" s="12">
        <v>625</v>
      </c>
      <c r="Z40" s="12">
        <v>843</v>
      </c>
      <c r="AA40" s="12">
        <v>985</v>
      </c>
      <c r="AB40" s="18">
        <f t="shared" si="0"/>
        <v>7329</v>
      </c>
      <c r="AC40" s="18">
        <f t="shared" si="1"/>
        <v>5586</v>
      </c>
      <c r="AD40" s="19">
        <f ca="1" t="shared" si="2"/>
        <v>75</v>
      </c>
      <c r="AE40" s="4"/>
      <c r="AF40" s="4"/>
      <c r="AG40" s="21">
        <v>30</v>
      </c>
      <c r="AH40" s="21">
        <f t="shared" si="12"/>
        <v>800</v>
      </c>
      <c r="AI40" s="21">
        <f t="shared" si="11"/>
        <v>300</v>
      </c>
      <c r="AJ40" s="21" t="e">
        <f t="shared" si="4"/>
        <v>#N/A</v>
      </c>
      <c r="AK40" s="21" t="e">
        <f t="shared" si="5"/>
        <v>#N/A</v>
      </c>
      <c r="AL40" s="21" t="e">
        <f t="shared" si="6"/>
        <v>#N/A</v>
      </c>
      <c r="AM40" s="21" t="e">
        <f t="shared" si="7"/>
        <v>#N/A</v>
      </c>
      <c r="AN40" s="4"/>
      <c r="AO40" s="22">
        <f>DATE(資料看板!$C$10,資料看板!$I$10,$AG40)</f>
        <v>44711</v>
      </c>
      <c r="AP40" s="4"/>
    </row>
    <row r="41" s="3" customFormat="1" ht="25" customHeight="1" spans="2:42">
      <c r="B41" s="4"/>
      <c r="C41" s="11" t="s">
        <v>67</v>
      </c>
      <c r="D41" s="12">
        <v>700</v>
      </c>
      <c r="E41" s="12">
        <v>198</v>
      </c>
      <c r="F41" s="12">
        <v>693</v>
      </c>
      <c r="G41" s="12">
        <v>811</v>
      </c>
      <c r="H41" s="12">
        <v>967</v>
      </c>
      <c r="I41" s="12">
        <v>999</v>
      </c>
      <c r="J41" s="12">
        <v>31</v>
      </c>
      <c r="K41" s="12">
        <v>788</v>
      </c>
      <c r="L41" s="12">
        <v>700</v>
      </c>
      <c r="M41" s="12">
        <v>198</v>
      </c>
      <c r="N41" s="12">
        <v>426</v>
      </c>
      <c r="O41" s="12">
        <v>414</v>
      </c>
      <c r="P41" s="12">
        <v>216</v>
      </c>
      <c r="Q41" s="12">
        <v>615</v>
      </c>
      <c r="R41" s="12">
        <v>49</v>
      </c>
      <c r="S41" s="12">
        <v>739</v>
      </c>
      <c r="T41" s="12">
        <v>182</v>
      </c>
      <c r="U41" s="12">
        <v>594</v>
      </c>
      <c r="V41" s="12">
        <v>336</v>
      </c>
      <c r="W41" s="12">
        <v>686</v>
      </c>
      <c r="X41" s="12">
        <v>538</v>
      </c>
      <c r="Y41" s="12">
        <v>992</v>
      </c>
      <c r="Z41" s="12">
        <v>509</v>
      </c>
      <c r="AA41" s="12">
        <v>980</v>
      </c>
      <c r="AB41" s="18">
        <f t="shared" si="0"/>
        <v>5347</v>
      </c>
      <c r="AC41" s="18">
        <f t="shared" si="1"/>
        <v>8014</v>
      </c>
      <c r="AD41" s="19">
        <f ca="1" t="shared" si="2"/>
        <v>715</v>
      </c>
      <c r="AE41" s="4"/>
      <c r="AF41" s="4"/>
      <c r="AG41" s="21">
        <v>31</v>
      </c>
      <c r="AH41" s="21">
        <f t="shared" si="12"/>
        <v>700</v>
      </c>
      <c r="AI41" s="21">
        <f t="shared" si="11"/>
        <v>198</v>
      </c>
      <c r="AJ41" s="21" t="e">
        <f t="shared" si="4"/>
        <v>#N/A</v>
      </c>
      <c r="AK41" s="21" t="e">
        <f t="shared" si="5"/>
        <v>#N/A</v>
      </c>
      <c r="AL41" s="21" t="e">
        <f t="shared" si="6"/>
        <v>#N/A</v>
      </c>
      <c r="AM41" s="21" t="e">
        <f t="shared" si="7"/>
        <v>#N/A</v>
      </c>
      <c r="AN41" s="4"/>
      <c r="AO41" s="22">
        <f>DATE(資料看板!$C$10,資料看板!$I$10,$AG41)</f>
        <v>44712</v>
      </c>
      <c r="AP41" s="4"/>
    </row>
    <row r="42" s="3" customFormat="1" ht="25" customHeight="1" spans="2:42">
      <c r="B42" s="4"/>
      <c r="C42" s="13" t="s">
        <v>23</v>
      </c>
      <c r="D42" s="14">
        <f t="shared" ref="D42:AA42" si="13">SUM(D11:D41)</f>
        <v>21802</v>
      </c>
      <c r="E42" s="14">
        <f t="shared" si="13"/>
        <v>13093</v>
      </c>
      <c r="F42" s="14">
        <f t="shared" si="13"/>
        <v>15897</v>
      </c>
      <c r="G42" s="14">
        <f t="shared" si="13"/>
        <v>18417</v>
      </c>
      <c r="H42" s="14">
        <f t="shared" si="13"/>
        <v>14478</v>
      </c>
      <c r="I42" s="14">
        <f t="shared" si="13"/>
        <v>13889</v>
      </c>
      <c r="J42" s="14">
        <f t="shared" si="13"/>
        <v>15236</v>
      </c>
      <c r="K42" s="14">
        <f t="shared" si="13"/>
        <v>21575</v>
      </c>
      <c r="L42" s="14">
        <f t="shared" si="13"/>
        <v>21802</v>
      </c>
      <c r="M42" s="14">
        <f t="shared" si="13"/>
        <v>13093</v>
      </c>
      <c r="N42" s="14">
        <f t="shared" si="13"/>
        <v>15285</v>
      </c>
      <c r="O42" s="14">
        <f t="shared" si="13"/>
        <v>16372</v>
      </c>
      <c r="P42" s="14">
        <f t="shared" si="13"/>
        <v>13701</v>
      </c>
      <c r="Q42" s="14">
        <f t="shared" si="13"/>
        <v>17346</v>
      </c>
      <c r="R42" s="14">
        <f t="shared" si="13"/>
        <v>14200</v>
      </c>
      <c r="S42" s="14">
        <f t="shared" si="13"/>
        <v>16539</v>
      </c>
      <c r="T42" s="14">
        <f t="shared" si="13"/>
        <v>28385</v>
      </c>
      <c r="U42" s="14">
        <f t="shared" si="13"/>
        <v>14722</v>
      </c>
      <c r="V42" s="14">
        <f t="shared" si="13"/>
        <v>18034</v>
      </c>
      <c r="W42" s="14">
        <f t="shared" si="13"/>
        <v>12927</v>
      </c>
      <c r="X42" s="14">
        <f t="shared" si="13"/>
        <v>16030</v>
      </c>
      <c r="Y42" s="14">
        <f t="shared" si="13"/>
        <v>18718</v>
      </c>
      <c r="Z42" s="14">
        <f t="shared" si="13"/>
        <v>19251</v>
      </c>
      <c r="AA42" s="14">
        <f t="shared" si="13"/>
        <v>17607</v>
      </c>
      <c r="AB42" s="14">
        <f t="shared" si="0"/>
        <v>214101</v>
      </c>
      <c r="AC42" s="14">
        <f t="shared" si="1"/>
        <v>194298</v>
      </c>
      <c r="AD42" s="20">
        <f ca="1">SUM(AD11:AD41)</f>
        <v>14348</v>
      </c>
      <c r="AE42" s="4"/>
      <c r="AF42" s="4"/>
      <c r="AG42" s="21"/>
      <c r="AH42" s="21"/>
      <c r="AI42" s="21"/>
      <c r="AJ42" s="21"/>
      <c r="AK42" s="21"/>
      <c r="AL42" s="21"/>
      <c r="AM42" s="21"/>
      <c r="AN42" s="4"/>
      <c r="AO42" s="21"/>
      <c r="AP42" s="4"/>
    </row>
    <row r="43" s="3" customFormat="1" ht="17.25" spans="2:42">
      <c r="B43" s="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21"/>
      <c r="AP43" s="4"/>
    </row>
  </sheetData>
  <mergeCells count="19">
    <mergeCell ref="D8:I8"/>
    <mergeCell ref="J8:O8"/>
    <mergeCell ref="P8:U8"/>
    <mergeCell ref="V8:AA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H9:AM9"/>
    <mergeCell ref="C8:C10"/>
    <mergeCell ref="AB8:AD9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topLeftCell="A25" workbookViewId="0">
      <selection activeCell="U46" sqref="U46"/>
    </sheetView>
  </sheetViews>
  <sheetFormatPr defaultColWidth="7.9" defaultRowHeight="13.5"/>
  <cols>
    <col min="1" max="16384" width="7.9" style="1"/>
  </cols>
  <sheetData>
    <row r="1" s="1" customFormat="1" spans="1:9">
      <c r="A1" s="2"/>
      <c r="B1" s="2"/>
      <c r="C1" s="2"/>
      <c r="D1" s="2"/>
      <c r="E1" s="2"/>
      <c r="F1" s="2"/>
      <c r="G1" s="2"/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spans="1:21">
      <c r="A3" s="2"/>
      <c r="B3" s="2"/>
      <c r="C3" s="2"/>
      <c r="D3" s="2"/>
      <c r="E3" s="2"/>
      <c r="F3" s="2"/>
      <c r="G3" s="2"/>
      <c r="H3" s="2"/>
      <c r="I3" s="2"/>
      <c r="M3" s="2"/>
      <c r="N3" s="2"/>
      <c r="O3" s="2"/>
      <c r="P3" s="2"/>
      <c r="Q3" s="2"/>
      <c r="R3" s="2"/>
      <c r="S3" s="2"/>
      <c r="T3" s="2"/>
      <c r="U3" s="2"/>
    </row>
    <row r="4" s="1" customFormat="1" spans="1:21">
      <c r="A4" s="2"/>
      <c r="B4" s="2"/>
      <c r="C4" s="2"/>
      <c r="D4" s="2"/>
      <c r="E4" s="2"/>
      <c r="F4" s="2"/>
      <c r="G4" s="2"/>
      <c r="H4" s="2"/>
      <c r="I4" s="2"/>
      <c r="M4" s="2"/>
      <c r="N4" s="2"/>
      <c r="O4" s="2"/>
      <c r="P4" s="2"/>
      <c r="Q4" s="2"/>
      <c r="R4" s="2"/>
      <c r="S4" s="2"/>
      <c r="T4" s="2"/>
      <c r="U4" s="2"/>
    </row>
    <row r="5" s="1" customFormat="1" spans="1:21">
      <c r="A5" s="2"/>
      <c r="B5" s="2"/>
      <c r="C5" s="2"/>
      <c r="D5" s="2"/>
      <c r="E5" s="2"/>
      <c r="F5" s="2"/>
      <c r="G5" s="2"/>
      <c r="H5" s="2"/>
      <c r="I5" s="2"/>
      <c r="M5" s="2"/>
      <c r="N5" s="2"/>
      <c r="O5" s="2"/>
      <c r="P5" s="2"/>
      <c r="Q5" s="2"/>
      <c r="R5" s="2"/>
      <c r="S5" s="2"/>
      <c r="T5" s="2"/>
      <c r="U5" s="2"/>
    </row>
    <row r="6" s="1" customFormat="1" spans="1:21">
      <c r="A6" s="2"/>
      <c r="B6" s="2"/>
      <c r="C6" s="2"/>
      <c r="D6" s="2"/>
      <c r="E6" s="2"/>
      <c r="F6" s="2"/>
      <c r="G6" s="2"/>
      <c r="H6" s="2"/>
      <c r="I6" s="2"/>
      <c r="M6" s="2"/>
      <c r="N6" s="2"/>
      <c r="O6" s="2"/>
      <c r="P6" s="2"/>
      <c r="Q6" s="2"/>
      <c r="R6" s="2"/>
      <c r="S6" s="2"/>
      <c r="T6" s="2"/>
      <c r="U6" s="2"/>
    </row>
    <row r="7" s="1" customFormat="1" spans="1:21">
      <c r="A7" s="2"/>
      <c r="B7" s="2"/>
      <c r="C7" s="2"/>
      <c r="D7" s="2"/>
      <c r="E7" s="2"/>
      <c r="F7" s="2"/>
      <c r="G7" s="2"/>
      <c r="H7" s="2"/>
      <c r="I7" s="2"/>
      <c r="M7" s="2"/>
      <c r="N7" s="2"/>
      <c r="O7" s="2"/>
      <c r="P7" s="2"/>
      <c r="Q7" s="2"/>
      <c r="R7" s="2"/>
      <c r="S7" s="2"/>
      <c r="T7" s="2"/>
      <c r="U7" s="2"/>
    </row>
    <row r="8" s="1" customFormat="1" spans="1:21">
      <c r="A8" s="2"/>
      <c r="B8" s="2"/>
      <c r="C8" s="2"/>
      <c r="D8" s="2"/>
      <c r="E8" s="2"/>
      <c r="F8" s="2"/>
      <c r="G8" s="2"/>
      <c r="H8" s="2"/>
      <c r="I8" s="2"/>
      <c r="M8" s="2"/>
      <c r="N8" s="2"/>
      <c r="O8" s="2"/>
      <c r="P8" s="2"/>
      <c r="Q8" s="2"/>
      <c r="R8" s="2"/>
      <c r="S8" s="2"/>
      <c r="T8" s="2"/>
      <c r="U8" s="2"/>
    </row>
    <row r="9" s="1" customFormat="1" spans="1:21">
      <c r="A9" s="2"/>
      <c r="B9" s="2"/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  <c r="S9" s="2"/>
      <c r="T9" s="2"/>
      <c r="U9" s="2"/>
    </row>
    <row r="10" s="1" customFormat="1" spans="1:21">
      <c r="A10" s="2"/>
      <c r="B10" s="2"/>
      <c r="C10" s="2"/>
      <c r="D10" s="2"/>
      <c r="E10" s="2"/>
      <c r="F10" s="2"/>
      <c r="G10" s="2"/>
      <c r="H10" s="2"/>
      <c r="I10" s="2"/>
      <c r="M10" s="2"/>
      <c r="N10" s="2"/>
      <c r="O10" s="2"/>
      <c r="P10" s="2"/>
      <c r="Q10" s="2"/>
      <c r="R10" s="2"/>
      <c r="S10" s="2"/>
      <c r="T10" s="2"/>
      <c r="U10" s="2"/>
    </row>
    <row r="11" s="1" customFormat="1" spans="1:21">
      <c r="A11" s="2"/>
      <c r="B11" s="2"/>
      <c r="C11" s="2"/>
      <c r="D11" s="2"/>
      <c r="E11" s="2"/>
      <c r="F11" s="2"/>
      <c r="G11" s="2"/>
      <c r="H11" s="2"/>
      <c r="I11" s="2"/>
      <c r="M11" s="2"/>
      <c r="N11" s="2"/>
      <c r="O11" s="2"/>
      <c r="P11" s="2"/>
      <c r="Q11" s="2"/>
      <c r="R11" s="2"/>
      <c r="S11" s="2"/>
      <c r="T11" s="2"/>
      <c r="U11" s="2"/>
    </row>
    <row r="12" s="1" customFormat="1" spans="1:21">
      <c r="A12" s="2"/>
      <c r="B12" s="2"/>
      <c r="C12" s="2"/>
      <c r="D12" s="2"/>
      <c r="E12" s="2"/>
      <c r="F12" s="2"/>
      <c r="G12" s="2"/>
      <c r="H12" s="2"/>
      <c r="I12" s="2"/>
      <c r="M12" s="2"/>
      <c r="N12" s="2"/>
      <c r="O12" s="2"/>
      <c r="P12" s="2"/>
      <c r="Q12" s="2"/>
      <c r="R12" s="2"/>
      <c r="S12" s="2"/>
      <c r="T12" s="2"/>
      <c r="U12" s="2"/>
    </row>
    <row r="13" s="1" customFormat="1" spans="1:21">
      <c r="A13" s="2"/>
      <c r="B13" s="2"/>
      <c r="C13" s="2"/>
      <c r="D13" s="2"/>
      <c r="E13" s="2"/>
      <c r="F13" s="2"/>
      <c r="G13" s="2"/>
      <c r="H13" s="2"/>
      <c r="I13" s="2"/>
      <c r="M13" s="2"/>
      <c r="N13" s="2"/>
      <c r="O13" s="2"/>
      <c r="P13" s="2"/>
      <c r="Q13" s="2"/>
      <c r="R13" s="2"/>
      <c r="S13" s="2"/>
      <c r="T13" s="2"/>
      <c r="U13" s="2"/>
    </row>
    <row r="14" s="1" customFormat="1" spans="1:21">
      <c r="A14" s="2"/>
      <c r="B14" s="2"/>
      <c r="C14" s="2"/>
      <c r="D14" s="2"/>
      <c r="E14" s="2"/>
      <c r="F14" s="2"/>
      <c r="G14" s="2"/>
      <c r="H14" s="2"/>
      <c r="I14" s="2"/>
      <c r="M14" s="2"/>
      <c r="N14" s="2"/>
      <c r="O14" s="2"/>
      <c r="P14" s="2"/>
      <c r="Q14" s="2"/>
      <c r="R14" s="2"/>
      <c r="S14" s="2"/>
      <c r="T14" s="2"/>
      <c r="U14" s="2"/>
    </row>
    <row r="15" s="1" customFormat="1" spans="1:40">
      <c r="A15" s="2"/>
      <c r="B15" s="2"/>
      <c r="C15" s="2"/>
      <c r="D15" s="2"/>
      <c r="E15" s="2"/>
      <c r="F15" s="2"/>
      <c r="G15" s="2"/>
      <c r="H15" s="2"/>
      <c r="I15" s="2"/>
      <c r="M15" s="2"/>
      <c r="N15" s="2"/>
      <c r="O15" s="2"/>
      <c r="P15" s="2"/>
      <c r="Q15" s="2"/>
      <c r="R15" s="2"/>
      <c r="S15" s="2"/>
      <c r="T15" s="2"/>
      <c r="U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spans="1:40">
      <c r="A16" s="2"/>
      <c r="B16" s="2"/>
      <c r="C16" s="2"/>
      <c r="D16" s="2"/>
      <c r="E16" s="2"/>
      <c r="F16" s="2"/>
      <c r="G16" s="2"/>
      <c r="H16" s="2"/>
      <c r="I16" s="2"/>
      <c r="M16" s="2"/>
      <c r="N16" s="2"/>
      <c r="O16" s="2"/>
      <c r="P16" s="2"/>
      <c r="Q16" s="2"/>
      <c r="R16" s="2"/>
      <c r="S16" s="2"/>
      <c r="T16" s="2"/>
      <c r="U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spans="1:40">
      <c r="A17" s="2"/>
      <c r="B17" s="2"/>
      <c r="C17" s="2"/>
      <c r="D17" s="2"/>
      <c r="E17" s="2"/>
      <c r="F17" s="2"/>
      <c r="G17" s="2"/>
      <c r="H17" s="2"/>
      <c r="I17" s="2"/>
      <c r="M17" s="2"/>
      <c r="N17" s="2"/>
      <c r="O17" s="2"/>
      <c r="P17" s="2"/>
      <c r="Q17" s="2"/>
      <c r="R17" s="2"/>
      <c r="S17" s="2"/>
      <c r="T17" s="2"/>
      <c r="U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spans="1:40">
      <c r="A18" s="2"/>
      <c r="B18" s="2"/>
      <c r="C18" s="2"/>
      <c r="D18" s="2"/>
      <c r="E18" s="2"/>
      <c r="F18" s="2"/>
      <c r="G18" s="2"/>
      <c r="H18" s="2"/>
      <c r="I18" s="2"/>
      <c r="M18" s="2"/>
      <c r="N18" s="2"/>
      <c r="O18" s="2"/>
      <c r="P18" s="2"/>
      <c r="Q18" s="2"/>
      <c r="R18" s="2"/>
      <c r="S18" s="2"/>
      <c r="T18" s="2"/>
      <c r="U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spans="1:40">
      <c r="A19" s="2"/>
      <c r="B19" s="2"/>
      <c r="C19" s="2"/>
      <c r="D19" s="2"/>
      <c r="E19" s="2"/>
      <c r="F19" s="2"/>
      <c r="G19" s="2"/>
      <c r="H19" s="2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AF19" s="2"/>
      <c r="AG19" s="2"/>
      <c r="AH19" s="2"/>
      <c r="AI19" s="2"/>
      <c r="AJ19" s="2"/>
      <c r="AK19" s="2"/>
      <c r="AL19" s="2"/>
      <c r="AM19" s="2"/>
      <c r="AN19" s="2"/>
    </row>
    <row r="20" s="1" customFormat="1" spans="1:40">
      <c r="A20" s="2"/>
      <c r="B20" s="2"/>
      <c r="C20" s="2"/>
      <c r="D20" s="2"/>
      <c r="E20" s="2"/>
      <c r="F20" s="2"/>
      <c r="G20" s="2"/>
      <c r="H20" s="2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AF20" s="2"/>
      <c r="AG20" s="2"/>
      <c r="AH20" s="2"/>
      <c r="AI20" s="2"/>
      <c r="AJ20" s="2"/>
      <c r="AK20" s="2"/>
      <c r="AL20" s="2"/>
      <c r="AM20" s="2"/>
      <c r="AN20" s="2"/>
    </row>
    <row r="21" s="1" customFormat="1" spans="1:40">
      <c r="A21" s="2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spans="1:40">
      <c r="A22" s="2"/>
      <c r="B22" s="2"/>
      <c r="C22" s="2"/>
      <c r="D22" s="2"/>
      <c r="E22" s="2"/>
      <c r="F22" s="2"/>
      <c r="G22" s="2"/>
      <c r="H22" s="2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spans="1:40">
      <c r="A23" s="2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spans="1:40">
      <c r="A24" s="2"/>
      <c r="B24" s="2"/>
      <c r="C24" s="2"/>
      <c r="D24" s="2"/>
      <c r="E24" s="2"/>
      <c r="F24" s="2"/>
      <c r="G24" s="2"/>
      <c r="H24" s="2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F24" s="2"/>
      <c r="AG24" s="2"/>
      <c r="AH24" s="2"/>
      <c r="AI24" s="2"/>
      <c r="AJ24" s="2"/>
      <c r="AK24" s="2"/>
      <c r="AL24" s="2"/>
      <c r="AM24" s="2"/>
      <c r="AN24" s="2"/>
    </row>
    <row r="25" s="1" customFormat="1" spans="1:40">
      <c r="A25" s="2"/>
      <c r="B25" s="2"/>
      <c r="C25" s="2"/>
      <c r="D25" s="2"/>
      <c r="E25" s="2"/>
      <c r="F25" s="2"/>
      <c r="G25" s="2"/>
      <c r="H25" s="2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AF25" s="2"/>
      <c r="AG25" s="2"/>
      <c r="AH25" s="2"/>
      <c r="AI25" s="2"/>
      <c r="AJ25" s="2"/>
      <c r="AK25" s="2"/>
      <c r="AL25" s="2"/>
      <c r="AM25" s="2"/>
      <c r="AN25" s="2"/>
    </row>
    <row r="26" s="1" customFormat="1" spans="1:40">
      <c r="A26" s="2"/>
      <c r="B26" s="2"/>
      <c r="C26" s="2"/>
      <c r="D26" s="2"/>
      <c r="E26" s="2"/>
      <c r="F26" s="2"/>
      <c r="G26" s="2"/>
      <c r="H26" s="2"/>
      <c r="I26" s="2"/>
      <c r="M26" s="2"/>
      <c r="N26" s="2"/>
      <c r="O26" s="2"/>
      <c r="P26" s="2"/>
      <c r="Q26" s="2"/>
      <c r="R26" s="2"/>
      <c r="S26" s="2"/>
      <c r="T26" s="2"/>
      <c r="U26" s="2"/>
      <c r="AF26" s="2"/>
      <c r="AG26" s="2"/>
      <c r="AH26" s="2"/>
      <c r="AI26" s="2"/>
      <c r="AJ26" s="2"/>
      <c r="AK26" s="2"/>
      <c r="AL26" s="2"/>
      <c r="AM26" s="2"/>
      <c r="AN26" s="2"/>
    </row>
    <row r="27" s="1" customFormat="1" spans="1:40">
      <c r="A27" s="2"/>
      <c r="B27" s="2"/>
      <c r="C27" s="2"/>
      <c r="D27" s="2"/>
      <c r="E27" s="2"/>
      <c r="F27" s="2"/>
      <c r="G27" s="2"/>
      <c r="H27" s="2"/>
      <c r="I27" s="2"/>
      <c r="M27" s="2"/>
      <c r="N27" s="2"/>
      <c r="O27" s="2"/>
      <c r="P27" s="2"/>
      <c r="Q27" s="2"/>
      <c r="R27" s="2"/>
      <c r="S27" s="2"/>
      <c r="T27" s="2"/>
      <c r="U27" s="2"/>
      <c r="AF27" s="2"/>
      <c r="AG27" s="2"/>
      <c r="AH27" s="2"/>
      <c r="AI27" s="2"/>
      <c r="AJ27" s="2"/>
      <c r="AK27" s="2"/>
      <c r="AL27" s="2"/>
      <c r="AM27" s="2"/>
      <c r="AN27" s="2"/>
    </row>
    <row r="28" s="1" customFormat="1" spans="1:40">
      <c r="A28" s="2"/>
      <c r="B28" s="2"/>
      <c r="C28" s="2"/>
      <c r="D28" s="2"/>
      <c r="E28" s="2"/>
      <c r="F28" s="2"/>
      <c r="G28" s="2"/>
      <c r="H28" s="2"/>
      <c r="I28" s="2"/>
      <c r="M28" s="2"/>
      <c r="N28" s="2"/>
      <c r="O28" s="2"/>
      <c r="P28" s="2"/>
      <c r="Q28" s="2"/>
      <c r="R28" s="2"/>
      <c r="S28" s="2"/>
      <c r="T28" s="2"/>
      <c r="U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spans="1:40">
      <c r="A29" s="2"/>
      <c r="B29" s="2"/>
      <c r="C29" s="2"/>
      <c r="D29" s="2"/>
      <c r="E29" s="2"/>
      <c r="F29" s="2"/>
      <c r="G29" s="2"/>
      <c r="H29" s="2"/>
      <c r="I29" s="2"/>
      <c r="M29" s="2"/>
      <c r="N29" s="2"/>
      <c r="O29" s="2"/>
      <c r="P29" s="2"/>
      <c r="Q29" s="2"/>
      <c r="R29" s="2"/>
      <c r="S29" s="2"/>
      <c r="T29" s="2"/>
      <c r="U29" s="2"/>
      <c r="AF29" s="2"/>
      <c r="AG29" s="2"/>
      <c r="AH29" s="2"/>
      <c r="AI29" s="2"/>
      <c r="AJ29" s="2"/>
      <c r="AK29" s="2"/>
      <c r="AL29" s="2"/>
      <c r="AM29" s="2"/>
      <c r="AN29" s="2"/>
    </row>
    <row r="30" s="1" customFormat="1" spans="1:40">
      <c r="A30" s="2"/>
      <c r="B30" s="2"/>
      <c r="C30" s="2"/>
      <c r="D30" s="2"/>
      <c r="E30" s="2"/>
      <c r="F30" s="2"/>
      <c r="G30" s="2"/>
      <c r="H30" s="2"/>
      <c r="I30" s="2"/>
      <c r="M30" s="2"/>
      <c r="N30" s="2"/>
      <c r="O30" s="2"/>
      <c r="P30" s="2"/>
      <c r="Q30" s="2"/>
      <c r="R30" s="2"/>
      <c r="S30" s="2"/>
      <c r="T30" s="2"/>
      <c r="U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spans="1:40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  <c r="Q31" s="2"/>
      <c r="R31" s="2"/>
      <c r="S31" s="2"/>
      <c r="T31" s="2"/>
      <c r="U31" s="2"/>
      <c r="AF31" s="2"/>
      <c r="AG31" s="2"/>
      <c r="AH31" s="2"/>
      <c r="AI31" s="2"/>
      <c r="AJ31" s="2"/>
      <c r="AK31" s="2"/>
      <c r="AL31" s="2"/>
      <c r="AM31" s="2"/>
      <c r="AN31" s="2"/>
    </row>
    <row r="32" s="1" customFormat="1" spans="1:40">
      <c r="A32" s="2"/>
      <c r="B32" s="2"/>
      <c r="C32" s="2"/>
      <c r="D32" s="2"/>
      <c r="E32" s="2"/>
      <c r="F32" s="2"/>
      <c r="G32" s="2"/>
      <c r="H32" s="2"/>
      <c r="I32" s="2"/>
      <c r="M32" s="2"/>
      <c r="N32" s="2"/>
      <c r="O32" s="2"/>
      <c r="P32" s="2"/>
      <c r="Q32" s="2"/>
      <c r="R32" s="2"/>
      <c r="S32" s="2"/>
      <c r="T32" s="2"/>
      <c r="U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spans="1:40">
      <c r="A33" s="2"/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  <c r="Q33" s="2"/>
      <c r="R33" s="2"/>
      <c r="S33" s="2"/>
      <c r="T33" s="2"/>
      <c r="U33" s="2"/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spans="1:40">
      <c r="A34" s="2"/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spans="1:40">
      <c r="A35" s="2"/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  <c r="Q35" s="2"/>
      <c r="R35" s="2"/>
      <c r="S35" s="2"/>
      <c r="T35" s="2"/>
      <c r="U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spans="1:40">
      <c r="A36" s="2"/>
      <c r="B36" s="2"/>
      <c r="C36" s="2"/>
      <c r="D36" s="2"/>
      <c r="E36" s="2"/>
      <c r="F36" s="2"/>
      <c r="G36" s="2"/>
      <c r="H36" s="2"/>
      <c r="I36" s="2"/>
      <c r="M36" s="2"/>
      <c r="N36" s="2"/>
      <c r="O36" s="2"/>
      <c r="P36" s="2"/>
      <c r="Q36" s="2"/>
      <c r="R36" s="2"/>
      <c r="S36" s="2"/>
      <c r="T36" s="2"/>
      <c r="U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spans="1:40">
      <c r="A37" s="2"/>
      <c r="B37" s="2"/>
      <c r="C37" s="2"/>
      <c r="D37" s="2"/>
      <c r="E37" s="2"/>
      <c r="F37" s="2"/>
      <c r="G37" s="2"/>
      <c r="H37" s="2"/>
      <c r="I37" s="2"/>
      <c r="M37" s="2"/>
      <c r="N37" s="2"/>
      <c r="O37" s="2"/>
      <c r="P37" s="2"/>
      <c r="Q37" s="2"/>
      <c r="R37" s="2"/>
      <c r="S37" s="2"/>
      <c r="T37" s="2"/>
      <c r="U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spans="1:40">
      <c r="A38" s="2"/>
      <c r="B38" s="2"/>
      <c r="C38" s="2"/>
      <c r="D38" s="2"/>
      <c r="E38" s="2"/>
      <c r="F38" s="2"/>
      <c r="G38" s="2"/>
      <c r="H38" s="2"/>
      <c r="I38" s="2"/>
      <c r="M38" s="2"/>
      <c r="N38" s="2"/>
      <c r="O38" s="2"/>
      <c r="P38" s="2"/>
      <c r="Q38" s="2"/>
      <c r="R38" s="2"/>
      <c r="S38" s="2"/>
      <c r="T38" s="2"/>
      <c r="U38" s="2"/>
      <c r="AF38" s="2"/>
      <c r="AG38" s="2"/>
      <c r="AH38" s="2"/>
      <c r="AI38" s="2"/>
      <c r="AJ38" s="2"/>
      <c r="AK38" s="2"/>
      <c r="AL38" s="2"/>
      <c r="AM38" s="2"/>
      <c r="AN38" s="2"/>
    </row>
    <row r="39" s="1" customFormat="1" spans="1:40">
      <c r="A39" s="2"/>
      <c r="B39" s="2"/>
      <c r="C39" s="2"/>
      <c r="D39" s="2"/>
      <c r="E39" s="2"/>
      <c r="F39" s="2"/>
      <c r="G39" s="2"/>
      <c r="H39" s="2"/>
      <c r="I39" s="2"/>
      <c r="M39" s="2"/>
      <c r="N39" s="2"/>
      <c r="O39" s="2"/>
      <c r="P39" s="2"/>
      <c r="Q39" s="2"/>
      <c r="R39" s="2"/>
      <c r="S39" s="2"/>
      <c r="T39" s="2"/>
      <c r="U39" s="2"/>
      <c r="AF39" s="2"/>
      <c r="AG39" s="2"/>
      <c r="AH39" s="2"/>
      <c r="AI39" s="2"/>
      <c r="AJ39" s="2"/>
      <c r="AK39" s="2"/>
      <c r="AL39" s="2"/>
      <c r="AM39" s="2"/>
      <c r="AN39" s="2"/>
    </row>
    <row r="40" s="1" customFormat="1" spans="1:40">
      <c r="A40" s="2"/>
      <c r="B40" s="2"/>
      <c r="C40" s="2"/>
      <c r="D40" s="2"/>
      <c r="E40" s="2"/>
      <c r="F40" s="2"/>
      <c r="G40" s="2"/>
      <c r="H40" s="2"/>
      <c r="I40" s="2"/>
      <c r="M40" s="2"/>
      <c r="N40" s="2"/>
      <c r="O40" s="2"/>
      <c r="P40" s="2"/>
      <c r="Q40" s="2"/>
      <c r="R40" s="2"/>
      <c r="S40" s="2"/>
      <c r="T40" s="2"/>
      <c r="U40" s="2"/>
      <c r="AF40" s="2"/>
      <c r="AG40" s="2"/>
      <c r="AH40" s="2"/>
      <c r="AI40" s="2"/>
      <c r="AJ40" s="2"/>
      <c r="AK40" s="2"/>
      <c r="AL40" s="2"/>
      <c r="AM40" s="2"/>
      <c r="AN40" s="2"/>
    </row>
    <row r="41" s="1" customFormat="1" spans="1:1">
      <c r="A41" s="2"/>
    </row>
    <row r="42" s="1" customFormat="1" spans="1:1">
      <c r="A42" s="2"/>
    </row>
  </sheetData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資料看板</vt:lpstr>
      <vt:lpstr>資料表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LYL</cp:lastModifiedBy>
  <dcterms:created xsi:type="dcterms:W3CDTF">2022-05-16T13:59:00Z</dcterms:created>
  <dcterms:modified xsi:type="dcterms:W3CDTF">2022-05-25T01:18:15Z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24AE7A70F08C4735AB85C34B9AD4CDD1</vt:lpwstr>
  </property>
  <property fmtid="{D5CDD505-2E9C-101B-9397-08002B2CF9AE}" pid="4" name="KSOReadingLayout">
    <vt:bool>false</vt:bool>
  </property>
  <property fmtid="{D5CDD505-2E9C-101B-9397-08002B2CF9AE}" pid="5" name="KSOTemplateUUID">
    <vt:lpwstr>v1.0_mb_Z593myFuJU7QudEOw0SKoA==</vt:lpwstr>
  </property>
</Properties>
</file>