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收入支出看板" sheetId="2" r:id="rId1"/>
    <sheet name="收入明細表" sheetId="1" r:id="rId2"/>
    <sheet name="支出明細表" sheetId="3" r:id="rId3"/>
  </sheets>
  <calcPr calcId="144525"/>
</workbook>
</file>

<file path=xl/sharedStrings.xml><?xml version="1.0" encoding="utf-8"?>
<sst xmlns="http://schemas.openxmlformats.org/spreadsheetml/2006/main" count="246" uniqueCount="55">
  <si>
    <t>財務管理-收入支出看板</t>
  </si>
  <si>
    <t>年</t>
  </si>
  <si>
    <t>月</t>
  </si>
  <si>
    <t>按日彙總</t>
  </si>
  <si>
    <t>賬戶彙總</t>
  </si>
  <si>
    <t>日</t>
  </si>
  <si>
    <t>一</t>
  </si>
  <si>
    <t>二</t>
  </si>
  <si>
    <t>三</t>
  </si>
  <si>
    <t>四</t>
  </si>
  <si>
    <t>五</t>
  </si>
  <si>
    <t>六</t>
  </si>
  <si>
    <t>日期</t>
  </si>
  <si>
    <t>收入金額</t>
  </si>
  <si>
    <t>支出金額</t>
  </si>
  <si>
    <t>賬戶名稱</t>
  </si>
  <si>
    <t>現金賬戶</t>
  </si>
  <si>
    <t>中國銀行</t>
  </si>
  <si>
    <t>建設銀行</t>
  </si>
  <si>
    <t>其他賬戶</t>
  </si>
  <si>
    <t>合計</t>
  </si>
  <si>
    <t>月度彙總</t>
  </si>
  <si>
    <t>期初餘額</t>
  </si>
  <si>
    <t>月份</t>
  </si>
  <si>
    <t>1月份</t>
  </si>
  <si>
    <t>2月份</t>
  </si>
  <si>
    <t>3月份</t>
  </si>
  <si>
    <t>4月份</t>
  </si>
  <si>
    <t>5月份</t>
  </si>
  <si>
    <t>結餘金額</t>
  </si>
  <si>
    <t>6月份</t>
  </si>
  <si>
    <t>7月份</t>
  </si>
  <si>
    <t>8月份</t>
  </si>
  <si>
    <t>9月份</t>
  </si>
  <si>
    <t>10月份</t>
  </si>
  <si>
    <t>11月份</t>
  </si>
  <si>
    <t>12月份</t>
  </si>
  <si>
    <t>專案彙總</t>
  </si>
  <si>
    <t>專案名稱</t>
  </si>
  <si>
    <t>專案1</t>
  </si>
  <si>
    <t>專案2</t>
  </si>
  <si>
    <t>專案3</t>
  </si>
  <si>
    <t>專案4</t>
  </si>
  <si>
    <t>專案5</t>
  </si>
  <si>
    <t>專案6</t>
  </si>
  <si>
    <t>收入登記表</t>
  </si>
  <si>
    <t>收入專案</t>
  </si>
  <si>
    <t>摘要</t>
  </si>
  <si>
    <t>金額</t>
  </si>
  <si>
    <t>賬戶</t>
  </si>
  <si>
    <t>經辦人</t>
  </si>
  <si>
    <t>對方單位</t>
  </si>
  <si>
    <t>備註</t>
  </si>
  <si>
    <t>支出登記表</t>
  </si>
  <si>
    <t>支出專案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</si>
</sst>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/m/d;@"/>
    <numFmt numFmtId="177" formatCode="0.00_);[Red]\(0.00\)"/>
    <numFmt numFmtId="178" formatCode="d"/>
  </numFmts>
  <fonts count="35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2"/>
      <color theme="1"/>
      <name val="微软雅黑"/>
      <charset val="134"/>
    </font>
    <font>
      <b/>
      <sz val="26"/>
      <color theme="1"/>
      <name val="微软雅黑"/>
      <charset val="134"/>
    </font>
    <font>
      <sz val="12"/>
      <name val="微软雅黑"/>
      <charset val="134"/>
    </font>
    <font>
      <b/>
      <sz val="12"/>
      <color theme="0"/>
      <name val="微软雅黑"/>
      <charset val="134"/>
    </font>
    <font>
      <b/>
      <sz val="12"/>
      <name val="微软雅黑"/>
      <charset val="134"/>
    </font>
    <font>
      <b/>
      <sz val="28"/>
      <color theme="1"/>
      <name val="微软雅黑"/>
      <charset val="134"/>
    </font>
    <font>
      <b/>
      <sz val="28"/>
      <color theme="1" tint="0.15"/>
      <name val="微软雅黑"/>
      <charset val="134"/>
    </font>
    <font>
      <b/>
      <sz val="24"/>
      <color theme="1"/>
      <name val="微软雅黑"/>
      <charset val="134"/>
    </font>
    <font>
      <sz val="18"/>
      <color theme="1"/>
      <name val="微软雅黑"/>
      <charset val="134"/>
    </font>
    <font>
      <b/>
      <sz val="14"/>
      <color theme="0"/>
      <name val="微软雅黑"/>
      <charset val="134"/>
    </font>
    <font>
      <sz val="14"/>
      <color theme="0"/>
      <name val="微软雅黑"/>
      <charset val="134"/>
    </font>
    <font>
      <b/>
      <sz val="12"/>
      <color theme="1" tint="0.25"/>
      <name val="微软雅黑"/>
      <charset val="134"/>
    </font>
    <font>
      <b/>
      <sz val="16"/>
      <color theme="1" tint="0.15"/>
      <name val="微软雅黑"/>
      <charset val="134"/>
    </font>
    <font>
      <sz val="12"/>
      <color theme="1" tint="0.15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C8E1B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32">
    <border>
      <left/>
      <right/>
      <top/>
      <bottom/>
      <diagonal/>
    </border>
    <border>
      <left style="thin">
        <color theme="0" tint="-0.25"/>
      </left>
      <right style="thin">
        <color theme="0"/>
      </right>
      <top style="thin">
        <color theme="0" tint="-0.25"/>
      </top>
      <bottom/>
      <diagonal/>
    </border>
    <border>
      <left style="thin">
        <color theme="0"/>
      </left>
      <right/>
      <top style="thin">
        <color theme="0" tint="-0.25"/>
      </top>
      <bottom/>
      <diagonal/>
    </border>
    <border>
      <left style="thin">
        <color theme="0"/>
      </left>
      <right style="thin">
        <color theme="0"/>
      </right>
      <top style="thin">
        <color theme="0" tint="-0.25"/>
      </top>
      <bottom/>
      <diagonal/>
    </border>
    <border>
      <left style="thin">
        <color theme="0" tint="-0.25"/>
      </left>
      <right style="thin">
        <color theme="0" tint="-0.25"/>
      </right>
      <top/>
      <bottom style="thin">
        <color theme="0" tint="-0.25"/>
      </bottom>
      <diagonal/>
    </border>
    <border>
      <left style="thin">
        <color theme="0" tint="-0.25"/>
      </left>
      <right/>
      <top/>
      <bottom style="thin">
        <color theme="0" tint="-0.25"/>
      </bottom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thin">
        <color theme="0"/>
      </left>
      <right style="thin">
        <color theme="0" tint="-0.25"/>
      </right>
      <top style="thin">
        <color theme="0" tint="-0.25"/>
      </top>
      <bottom/>
      <diagonal/>
    </border>
    <border>
      <left style="thin">
        <color theme="0" tint="-0.15"/>
      </left>
      <right/>
      <top style="thin">
        <color theme="0" tint="-0.15"/>
      </top>
      <bottom/>
      <diagonal/>
    </border>
    <border>
      <left/>
      <right/>
      <top style="thin">
        <color theme="0" tint="-0.15"/>
      </top>
      <bottom/>
      <diagonal/>
    </border>
    <border>
      <left/>
      <right style="thin">
        <color theme="0" tint="-0.15"/>
      </right>
      <top style="thin">
        <color theme="0" tint="-0.15"/>
      </top>
      <bottom/>
      <diagonal/>
    </border>
    <border>
      <left style="thin">
        <color theme="0" tint="-0.15"/>
      </left>
      <right style="thin">
        <color theme="0"/>
      </right>
      <top style="thin">
        <color theme="0" tint="-0.0499893185216834"/>
      </top>
      <bottom/>
      <diagonal/>
    </border>
    <border>
      <left style="thin">
        <color theme="0"/>
      </left>
      <right style="thin">
        <color theme="0"/>
      </right>
      <top style="thin">
        <color theme="0" tint="-0.0499893185216834"/>
      </top>
      <bottom/>
      <diagonal/>
    </border>
    <border>
      <left style="thin">
        <color theme="0"/>
      </left>
      <right style="thin">
        <color theme="0" tint="-0.15"/>
      </right>
      <top style="thin">
        <color theme="0" tint="-0.0499893185216834"/>
      </top>
      <bottom/>
      <diagonal/>
    </border>
    <border>
      <left style="thin">
        <color theme="0" tint="-0.15"/>
      </left>
      <right style="thin">
        <color theme="0" tint="-0.15"/>
      </right>
      <top/>
      <bottom style="thin">
        <color theme="0" tint="-0.15"/>
      </bottom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9" borderId="2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8" borderId="26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6" fillId="0" borderId="28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1" fillId="23" borderId="29" applyNumberFormat="0" applyAlignment="0" applyProtection="0">
      <alignment vertical="center"/>
    </xf>
    <xf numFmtId="0" fontId="32" fillId="23" borderId="24" applyNumberFormat="0" applyAlignment="0" applyProtection="0">
      <alignment vertical="center"/>
    </xf>
    <xf numFmtId="0" fontId="33" fillId="25" borderId="30" applyNumberFormat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34" fillId="0" borderId="31" applyNumberFormat="0" applyFill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77" fontId="5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center" vertical="center"/>
    </xf>
    <xf numFmtId="43" fontId="4" fillId="0" borderId="4" xfId="0" applyNumberFormat="1" applyFont="1" applyFill="1" applyBorder="1" applyAlignment="1">
      <alignment horizontal="center" vertical="center"/>
    </xf>
    <xf numFmtId="43" fontId="4" fillId="0" borderId="5" xfId="0" applyNumberFormat="1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7" fontId="4" fillId="0" borderId="6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vertical="center"/>
    </xf>
    <xf numFmtId="0" fontId="12" fillId="2" borderId="1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178" fontId="13" fillId="0" borderId="14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78" fontId="13" fillId="0" borderId="15" xfId="0" applyNumberFormat="1" applyFont="1" applyFill="1" applyBorder="1" applyAlignment="1">
      <alignment horizontal="center" vertical="center"/>
    </xf>
    <xf numFmtId="178" fontId="4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43" fontId="14" fillId="0" borderId="15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6" fontId="5" fillId="2" borderId="18" xfId="0" applyNumberFormat="1" applyFont="1" applyFill="1" applyBorder="1" applyAlignment="1">
      <alignment horizontal="center" vertical="center" wrapText="1"/>
    </xf>
    <xf numFmtId="176" fontId="5" fillId="2" borderId="19" xfId="0" applyNumberFormat="1" applyFont="1" applyFill="1" applyBorder="1" applyAlignment="1">
      <alignment horizontal="center" vertical="center" wrapText="1"/>
    </xf>
    <xf numFmtId="176" fontId="5" fillId="2" borderId="2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176" fontId="15" fillId="3" borderId="21" xfId="0" applyNumberFormat="1" applyFont="1" applyFill="1" applyBorder="1" applyAlignment="1">
      <alignment horizontal="center" vertical="center" wrapText="1"/>
    </xf>
    <xf numFmtId="176" fontId="15" fillId="3" borderId="22" xfId="0" applyNumberFormat="1" applyFont="1" applyFill="1" applyBorder="1" applyAlignment="1">
      <alignment horizontal="center" vertical="center" wrapText="1"/>
    </xf>
    <xf numFmtId="176" fontId="4" fillId="0" borderId="14" xfId="0" applyNumberFormat="1" applyFont="1" applyFill="1" applyBorder="1" applyAlignment="1">
      <alignment horizontal="center" vertical="center"/>
    </xf>
    <xf numFmtId="43" fontId="4" fillId="0" borderId="23" xfId="0" applyNumberFormat="1" applyFont="1" applyFill="1" applyBorder="1" applyAlignment="1">
      <alignment horizontal="center" vertical="center"/>
    </xf>
    <xf numFmtId="43" fontId="4" fillId="0" borderId="15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76" fontId="4" fillId="0" borderId="15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4">
    <dxf>
      <fill>
        <patternFill patternType="solid">
          <bgColor theme="6" tint="0.799951170384838"/>
        </patternFill>
      </fill>
    </dxf>
    <dxf>
      <fill>
        <patternFill patternType="solid">
          <bgColor theme="4" tint="0.799951170384838"/>
        </patternFill>
      </fill>
    </dxf>
    <dxf>
      <fill>
        <patternFill patternType="solid">
          <bgColor theme="5" tint="0.799951170384838"/>
        </patternFill>
      </fill>
    </dxf>
    <dxf>
      <font>
        <color theme="0"/>
      </font>
      <fill>
        <patternFill patternType="solid">
          <bgColor theme="0"/>
        </patternFill>
      </fill>
    </dxf>
  </dxfs>
  <tableStyles count="0" defaultTableStyle="TableStyleMedium2" defaultPivotStyle="PivotStyleLight16"/>
  <colors>
    <mruColors>
      <color rgb="00C8E1B6"/>
      <color rgb="00FBB4C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4039929536113"/>
          <c:y val="0.0126394493235224"/>
          <c:w val="0.839518496770405"/>
          <c:h val="0.96131023023973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收入支出看板!$K$6</c:f>
              <c:strCache>
                <c:ptCount val="1"/>
                <c:pt idx="0">
                  <c:v>收入金額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val>
            <c:numRef>
              <c:f>收入支出看板!$K$7:$K$37</c:f>
              <c:numCache>
                <c:formatCode>_ * #,##0.00_ ;_ * \-#,##0.00_ ;_ * "-"??_ ;_ @_ </c:formatCode>
                <c:ptCount val="31"/>
                <c:pt idx="0">
                  <c:v>9</c:v>
                </c:pt>
                <c:pt idx="1">
                  <c:v>10</c:v>
                </c:pt>
                <c:pt idx="2">
                  <c:v>21</c:v>
                </c:pt>
                <c:pt idx="3">
                  <c:v>12</c:v>
                </c:pt>
                <c:pt idx="4">
                  <c:v>11</c:v>
                </c:pt>
                <c:pt idx="5">
                  <c:v>20</c:v>
                </c:pt>
                <c:pt idx="6">
                  <c:v>30</c:v>
                </c:pt>
                <c:pt idx="7">
                  <c:v>30</c:v>
                </c:pt>
                <c:pt idx="8">
                  <c:v>13</c:v>
                </c:pt>
                <c:pt idx="9">
                  <c:v>7</c:v>
                </c:pt>
                <c:pt idx="10">
                  <c:v>14</c:v>
                </c:pt>
                <c:pt idx="11">
                  <c:v>15</c:v>
                </c:pt>
                <c:pt idx="12">
                  <c:v>25</c:v>
                </c:pt>
                <c:pt idx="13">
                  <c:v>27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31</c:v>
                </c:pt>
                <c:pt idx="18">
                  <c:v>12</c:v>
                </c:pt>
                <c:pt idx="19">
                  <c:v>13</c:v>
                </c:pt>
                <c:pt idx="20">
                  <c:v>17</c:v>
                </c:pt>
                <c:pt idx="21">
                  <c:v>18</c:v>
                </c:pt>
                <c:pt idx="22">
                  <c:v>9</c:v>
                </c:pt>
                <c:pt idx="23">
                  <c:v>10</c:v>
                </c:pt>
                <c:pt idx="24">
                  <c:v>21</c:v>
                </c:pt>
                <c:pt idx="25">
                  <c:v>12</c:v>
                </c:pt>
                <c:pt idx="26">
                  <c:v>11</c:v>
                </c:pt>
                <c:pt idx="27">
                  <c:v>20</c:v>
                </c:pt>
                <c:pt idx="28">
                  <c:v>10</c:v>
                </c:pt>
                <c:pt idx="29">
                  <c:v>21</c:v>
                </c:pt>
                <c:pt idx="30">
                  <c:v>12</c:v>
                </c:pt>
              </c:numCache>
            </c:numRef>
          </c:val>
        </c:ser>
        <c:ser>
          <c:idx val="1"/>
          <c:order val="1"/>
          <c:tx>
            <c:strRef>
              <c:f>收入支出看板!$L$6</c:f>
              <c:strCache>
                <c:ptCount val="1"/>
                <c:pt idx="0">
                  <c:v>支出金額</c:v>
                </c:pt>
              </c:strCache>
            </c:strRef>
          </c:tx>
          <c:spPr>
            <a:solidFill>
              <a:srgbClr val="FBB4C1"/>
            </a:solidFill>
            <a:ln>
              <a:noFill/>
            </a:ln>
            <a:effectLst/>
          </c:spPr>
          <c:invertIfNegative val="0"/>
          <c:dLbls>
            <c:delete val="1"/>
          </c:dLbls>
          <c:val>
            <c:numRef>
              <c:f>收入支出看板!$L$7:$L$37</c:f>
              <c:numCache>
                <c:formatCode>_ * #,##0.00_ ;_ * \-#,##0.00_ ;_ * "-"??_ ;_ @_ </c:formatCode>
                <c:ptCount val="31"/>
                <c:pt idx="0">
                  <c:v>12</c:v>
                </c:pt>
                <c:pt idx="1">
                  <c:v>15</c:v>
                </c:pt>
                <c:pt idx="2">
                  <c:v>20</c:v>
                </c:pt>
                <c:pt idx="3">
                  <c:v>10</c:v>
                </c:pt>
                <c:pt idx="4">
                  <c:v>15</c:v>
                </c:pt>
                <c:pt idx="5">
                  <c:v>15</c:v>
                </c:pt>
                <c:pt idx="6">
                  <c:v>10</c:v>
                </c:pt>
                <c:pt idx="7">
                  <c:v>27</c:v>
                </c:pt>
                <c:pt idx="8">
                  <c:v>13</c:v>
                </c:pt>
                <c:pt idx="9">
                  <c:v>7</c:v>
                </c:pt>
                <c:pt idx="10">
                  <c:v>15</c:v>
                </c:pt>
                <c:pt idx="11">
                  <c:v>15</c:v>
                </c:pt>
                <c:pt idx="12">
                  <c:v>27</c:v>
                </c:pt>
                <c:pt idx="13">
                  <c:v>17</c:v>
                </c:pt>
                <c:pt idx="14">
                  <c:v>25</c:v>
                </c:pt>
                <c:pt idx="15">
                  <c:v>32</c:v>
                </c:pt>
                <c:pt idx="16">
                  <c:v>31</c:v>
                </c:pt>
                <c:pt idx="17">
                  <c:v>12</c:v>
                </c:pt>
                <c:pt idx="18">
                  <c:v>13</c:v>
                </c:pt>
                <c:pt idx="19">
                  <c:v>17</c:v>
                </c:pt>
                <c:pt idx="20">
                  <c:v>18</c:v>
                </c:pt>
                <c:pt idx="21">
                  <c:v>9</c:v>
                </c:pt>
                <c:pt idx="22">
                  <c:v>20</c:v>
                </c:pt>
                <c:pt idx="23">
                  <c:v>15</c:v>
                </c:pt>
                <c:pt idx="24">
                  <c:v>9</c:v>
                </c:pt>
                <c:pt idx="25">
                  <c:v>13</c:v>
                </c:pt>
                <c:pt idx="26">
                  <c:v>17</c:v>
                </c:pt>
                <c:pt idx="27">
                  <c:v>18</c:v>
                </c:pt>
                <c:pt idx="28">
                  <c:v>25</c:v>
                </c:pt>
                <c:pt idx="29">
                  <c:v>9</c:v>
                </c:pt>
                <c:pt idx="30">
                  <c:v>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2"/>
        <c:overlap val="6"/>
        <c:axId val="115616104"/>
        <c:axId val="764251640"/>
      </c:barChart>
      <c:catAx>
        <c:axId val="115616104"/>
        <c:scaling>
          <c:orientation val="maxMin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  <c:crossAx val="764251640"/>
        <c:crosses val="autoZero"/>
        <c:auto val="1"/>
        <c:lblAlgn val="ctr"/>
        <c:lblOffset val="100"/>
        <c:noMultiLvlLbl val="0"/>
      </c:catAx>
      <c:valAx>
        <c:axId val="764251640"/>
        <c:scaling>
          <c:orientation val="minMax"/>
        </c:scaling>
        <c:delete val="1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 * #,##0.00_ ;_ * \-#,##0.00_ ;_ * &quot;-&quot;??_ ;_ @_ 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  <c:crossAx val="115616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</c:legendEntry>
      <c:layout>
        <c:manualLayout>
          <c:xMode val="edge"/>
          <c:yMode val="edge"/>
          <c:x val="0.173374114616871"/>
          <c:y val="0.977569427961073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微軟雅黑" panose="020B0503020204020204" charset="-122"/>
              <a:ea typeface="微軟雅黑" panose="020B0503020204020204" charset="-122"/>
              <a:cs typeface="微軟雅黑" panose="020B0503020204020204" charset="-122"/>
              <a:sym typeface="微軟雅黑" panose="020B0503020204020204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微軟雅黑" panose="020B0503020204020204" charset="-122"/>
          <a:ea typeface="微軟雅黑" panose="020B0503020204020204" charset="-122"/>
          <a:cs typeface="微軟雅黑" panose="020B0503020204020204" charset="-122"/>
          <a:sym typeface="微軟雅黑" panose="020B050302020402020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354660235494396"/>
          <c:y val="0.062749572162008"/>
          <c:w val="0.937579798552986"/>
          <c:h val="0.6706788362806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收入支出看板!$Q$6</c:f>
              <c:strCache>
                <c:ptCount val="1"/>
                <c:pt idx="0">
                  <c:v>收入金額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收入支出看板!$P$7:$P$10</c:f>
              <c:strCache>
                <c:ptCount val="4"/>
                <c:pt idx="0" c:formatCode="_ * #,##0.00_ ;_ * \-#,##0.00_ ;_ * &quot;-&quot;??_ ;_ @_ ">
                  <c:v>現金賬戶</c:v>
                </c:pt>
                <c:pt idx="1" c:formatCode="_ * #,##0.00_ ;_ * \-#,##0.00_ ;_ * &quot;-&quot;??_ ;_ @_ ">
                  <c:v>中國銀行</c:v>
                </c:pt>
                <c:pt idx="2" c:formatCode="_ * #,##0.00_ ;_ * \-#,##0.00_ ;_ * &quot;-&quot;??_ ;_ @_ ">
                  <c:v>建設銀行</c:v>
                </c:pt>
                <c:pt idx="3" c:formatCode="_ * #,##0.00_ ;_ * \-#,##0.00_ ;_ * &quot;-&quot;??_ ;_ @_ ">
                  <c:v>其他賬戶</c:v>
                </c:pt>
              </c:strCache>
            </c:strRef>
          </c:cat>
          <c:val>
            <c:numRef>
              <c:f>收入支出看板!$Q$7:$Q$10</c:f>
              <c:numCache>
                <c:formatCode>_ * #,##0.00_ ;_ * \-#,##0.00_ ;_ * "-"??_ ;_ @_ </c:formatCode>
                <c:ptCount val="4"/>
                <c:pt idx="0">
                  <c:v>404</c:v>
                </c:pt>
                <c:pt idx="1">
                  <c:v>616</c:v>
                </c:pt>
                <c:pt idx="2">
                  <c:v>557</c:v>
                </c:pt>
                <c:pt idx="3">
                  <c:v>861</c:v>
                </c:pt>
              </c:numCache>
            </c:numRef>
          </c:val>
        </c:ser>
        <c:ser>
          <c:idx val="1"/>
          <c:order val="1"/>
          <c:tx>
            <c:strRef>
              <c:f>收入支出看板!$R$6</c:f>
              <c:strCache>
                <c:ptCount val="1"/>
                <c:pt idx="0">
                  <c:v>支出金額</c:v>
                </c:pt>
              </c:strCache>
            </c:strRef>
          </c:tx>
          <c:spPr>
            <a:solidFill>
              <a:srgbClr val="FBB4C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收入支出看板!$P$7:$P$10</c:f>
              <c:strCache>
                <c:ptCount val="4"/>
                <c:pt idx="0" c:formatCode="_ * #,##0.00_ ;_ * \-#,##0.00_ ;_ * &quot;-&quot;??_ ;_ @_ ">
                  <c:v>現金賬戶</c:v>
                </c:pt>
                <c:pt idx="1" c:formatCode="_ * #,##0.00_ ;_ * \-#,##0.00_ ;_ * &quot;-&quot;??_ ;_ @_ ">
                  <c:v>中國銀行</c:v>
                </c:pt>
                <c:pt idx="2" c:formatCode="_ * #,##0.00_ ;_ * \-#,##0.00_ ;_ * &quot;-&quot;??_ ;_ @_ ">
                  <c:v>建設銀行</c:v>
                </c:pt>
                <c:pt idx="3" c:formatCode="_ * #,##0.00_ ;_ * \-#,##0.00_ ;_ * &quot;-&quot;??_ ;_ @_ ">
                  <c:v>其他賬戶</c:v>
                </c:pt>
              </c:strCache>
            </c:strRef>
          </c:cat>
          <c:val>
            <c:numRef>
              <c:f>收入支出看板!$R$7:$R$10</c:f>
              <c:numCache>
                <c:formatCode>_ * #,##0.00_ ;_ * \-#,##0.00_ ;_ * "-"??_ ;_ @_ </c:formatCode>
                <c:ptCount val="4"/>
                <c:pt idx="0">
                  <c:v>413</c:v>
                </c:pt>
                <c:pt idx="1">
                  <c:v>558</c:v>
                </c:pt>
                <c:pt idx="2">
                  <c:v>575</c:v>
                </c:pt>
                <c:pt idx="3">
                  <c:v>888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8497953"/>
        <c:axId val="531459948"/>
      </c:barChart>
      <c:catAx>
        <c:axId val="38849795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  <c:crossAx val="531459948"/>
        <c:crosses val="autoZero"/>
        <c:auto val="1"/>
        <c:lblAlgn val="ctr"/>
        <c:lblOffset val="100"/>
        <c:noMultiLvlLbl val="0"/>
      </c:catAx>
      <c:valAx>
        <c:axId val="531459948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 * #,##0.00_ ;_ * \-#,##0.00_ ;_ * &quot;-&quot;??_ ;_ @_ 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  <c:crossAx val="38849795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微軟雅黑" panose="020B0503020204020204" charset="-122"/>
              <a:ea typeface="微軟雅黑" panose="020B0503020204020204" charset="-122"/>
              <a:cs typeface="微軟雅黑" panose="020B0503020204020204" charset="-122"/>
              <a:sym typeface="微軟雅黑" panose="020B0503020204020204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微軟雅黑" panose="020B0503020204020204" charset="-122"/>
          <a:ea typeface="微軟雅黑" panose="020B0503020204020204" charset="-122"/>
          <a:cs typeface="微軟雅黑" panose="020B0503020204020204" charset="-122"/>
          <a:sym typeface="微軟雅黑" panose="020B050302020402020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微軟雅黑" panose="020B0503020204020204" charset="-122"/>
              <a:ea typeface="微軟雅黑" panose="020B0503020204020204" charset="-122"/>
              <a:cs typeface="微軟雅黑" panose="020B0503020204020204" charset="-122"/>
              <a:sym typeface="微軟雅黑" panose="020B0503020204020204" charset="-122"/>
            </a:defRPr>
          </a:pPr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收入支出看板!$Q$15</c:f>
              <c:strCache>
                <c:ptCount val="1"/>
                <c:pt idx="0">
                  <c:v>收入金額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dLbls>
            <c:delete val="1"/>
          </c:dLbls>
          <c:cat>
            <c:strRef>
              <c:f>收入支出看板!$P$16:$P$27</c:f>
              <c:strCache>
                <c:ptCount val="12"/>
                <c:pt idx="0" c:formatCode="_ * #,##0.00_ ;_ * \-#,##0.00_ ;_ * &quot;-&quot;??_ ;_ @_ ">
                  <c:v>1月份</c:v>
                </c:pt>
                <c:pt idx="1" c:formatCode="_ * #,##0.00_ ;_ * \-#,##0.00_ ;_ * &quot;-&quot;??_ ;_ @_ ">
                  <c:v>2月份</c:v>
                </c:pt>
                <c:pt idx="2" c:formatCode="_ * #,##0.00_ ;_ * \-#,##0.00_ ;_ * &quot;-&quot;??_ ;_ @_ ">
                  <c:v>3月份</c:v>
                </c:pt>
                <c:pt idx="3" c:formatCode="_ * #,##0.00_ ;_ * \-#,##0.00_ ;_ * &quot;-&quot;??_ ;_ @_ ">
                  <c:v>4月份</c:v>
                </c:pt>
                <c:pt idx="4" c:formatCode="_ * #,##0.00_ ;_ * \-#,##0.00_ ;_ * &quot;-&quot;??_ ;_ @_ ">
                  <c:v>5月份</c:v>
                </c:pt>
                <c:pt idx="5" c:formatCode="_ * #,##0.00_ ;_ * \-#,##0.00_ ;_ * &quot;-&quot;??_ ;_ @_ ">
                  <c:v>6月份</c:v>
                </c:pt>
                <c:pt idx="6" c:formatCode="_ * #,##0.00_ ;_ * \-#,##0.00_ ;_ * &quot;-&quot;??_ ;_ @_ ">
                  <c:v>7月份</c:v>
                </c:pt>
                <c:pt idx="7" c:formatCode="_ * #,##0.00_ ;_ * \-#,##0.00_ ;_ * &quot;-&quot;??_ ;_ @_ ">
                  <c:v>8月份</c:v>
                </c:pt>
                <c:pt idx="8" c:formatCode="_ * #,##0.00_ ;_ * \-#,##0.00_ ;_ * &quot;-&quot;??_ ;_ @_ ">
                  <c:v>9月份</c:v>
                </c:pt>
                <c:pt idx="9" c:formatCode="_ * #,##0.00_ ;_ * \-#,##0.00_ ;_ * &quot;-&quot;??_ ;_ @_ ">
                  <c:v>10月份</c:v>
                </c:pt>
                <c:pt idx="10" c:formatCode="_ * #,##0.00_ ;_ * \-#,##0.00_ ;_ * &quot;-&quot;??_ ;_ @_ ">
                  <c:v>11月份</c:v>
                </c:pt>
                <c:pt idx="11" c:formatCode="_ * #,##0.00_ ;_ * \-#,##0.00_ ;_ * &quot;-&quot;??_ ;_ @_ ">
                  <c:v>12月份</c:v>
                </c:pt>
              </c:strCache>
            </c:strRef>
          </c:cat>
          <c:val>
            <c:numRef>
              <c:f>收入支出看板!$Q$16:$Q$27</c:f>
              <c:numCache>
                <c:formatCode>_ * #,##0.00_ ;_ * \-#,##0.00_ ;_ * "-"??_ ;_ @_ </c:formatCode>
                <c:ptCount val="12"/>
                <c:pt idx="0">
                  <c:v>140</c:v>
                </c:pt>
                <c:pt idx="1">
                  <c:v>150</c:v>
                </c:pt>
                <c:pt idx="2">
                  <c:v>60</c:v>
                </c:pt>
                <c:pt idx="3">
                  <c:v>270</c:v>
                </c:pt>
                <c:pt idx="4">
                  <c:v>518</c:v>
                </c:pt>
                <c:pt idx="5">
                  <c:v>190</c:v>
                </c:pt>
                <c:pt idx="6">
                  <c:v>200</c:v>
                </c:pt>
                <c:pt idx="7">
                  <c:v>310</c:v>
                </c:pt>
                <c:pt idx="8">
                  <c:v>120</c:v>
                </c:pt>
                <c:pt idx="9">
                  <c:v>130</c:v>
                </c:pt>
                <c:pt idx="10">
                  <c:v>170</c:v>
                </c:pt>
                <c:pt idx="11">
                  <c:v>180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4083395"/>
        <c:axId val="828955499"/>
      </c:areaChart>
      <c:catAx>
        <c:axId val="574083395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  <c:crossAx val="828955499"/>
        <c:crosses val="autoZero"/>
        <c:auto val="1"/>
        <c:lblAlgn val="ctr"/>
        <c:lblOffset val="100"/>
        <c:noMultiLvlLbl val="0"/>
      </c:catAx>
      <c:valAx>
        <c:axId val="828955499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 * #,##0.00_ ;_ * \-#,##0.0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7408339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0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微軟雅黑" panose="020B0503020204020204" charset="-122"/>
              <a:ea typeface="微軟雅黑" panose="020B0503020204020204" charset="-122"/>
              <a:cs typeface="微軟雅黑" panose="020B0503020204020204" charset="-122"/>
              <a:sym typeface="微軟雅黑" panose="020B0503020204020204" charset="-122"/>
            </a:defRPr>
          </a:pPr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收入支出看板!$R$15</c:f>
              <c:strCache>
                <c:ptCount val="1"/>
                <c:pt idx="0">
                  <c:v>支出金額</c:v>
                </c:pt>
              </c:strCache>
            </c:strRef>
          </c:tx>
          <c:spPr>
            <a:solidFill>
              <a:srgbClr val="FBB4C1"/>
            </a:solidFill>
            <a:ln>
              <a:noFill/>
            </a:ln>
            <a:effectLst/>
          </c:spPr>
          <c:dLbls>
            <c:delete val="1"/>
          </c:dLbls>
          <c:cat>
            <c:strRef>
              <c:f>收入支出看板!$P$16:$P$27</c:f>
              <c:strCache>
                <c:ptCount val="12"/>
                <c:pt idx="0" c:formatCode="_ * #,##0.00_ ;_ * \-#,##0.00_ ;_ * &quot;-&quot;??_ ;_ @_ ">
                  <c:v>1月份</c:v>
                </c:pt>
                <c:pt idx="1" c:formatCode="_ * #,##0.00_ ;_ * \-#,##0.00_ ;_ * &quot;-&quot;??_ ;_ @_ ">
                  <c:v>2月份</c:v>
                </c:pt>
                <c:pt idx="2" c:formatCode="_ * #,##0.00_ ;_ * \-#,##0.00_ ;_ * &quot;-&quot;??_ ;_ @_ ">
                  <c:v>3月份</c:v>
                </c:pt>
                <c:pt idx="3" c:formatCode="_ * #,##0.00_ ;_ * \-#,##0.00_ ;_ * &quot;-&quot;??_ ;_ @_ ">
                  <c:v>4月份</c:v>
                </c:pt>
                <c:pt idx="4" c:formatCode="_ * #,##0.00_ ;_ * \-#,##0.00_ ;_ * &quot;-&quot;??_ ;_ @_ ">
                  <c:v>5月份</c:v>
                </c:pt>
                <c:pt idx="5" c:formatCode="_ * #,##0.00_ ;_ * \-#,##0.00_ ;_ * &quot;-&quot;??_ ;_ @_ ">
                  <c:v>6月份</c:v>
                </c:pt>
                <c:pt idx="6" c:formatCode="_ * #,##0.00_ ;_ * \-#,##0.00_ ;_ * &quot;-&quot;??_ ;_ @_ ">
                  <c:v>7月份</c:v>
                </c:pt>
                <c:pt idx="7" c:formatCode="_ * #,##0.00_ ;_ * \-#,##0.00_ ;_ * &quot;-&quot;??_ ;_ @_ ">
                  <c:v>8月份</c:v>
                </c:pt>
                <c:pt idx="8" c:formatCode="_ * #,##0.00_ ;_ * \-#,##0.00_ ;_ * &quot;-&quot;??_ ;_ @_ ">
                  <c:v>9月份</c:v>
                </c:pt>
                <c:pt idx="9" c:formatCode="_ * #,##0.00_ ;_ * \-#,##0.00_ ;_ * &quot;-&quot;??_ ;_ @_ ">
                  <c:v>10月份</c:v>
                </c:pt>
                <c:pt idx="10" c:formatCode="_ * #,##0.00_ ;_ * \-#,##0.00_ ;_ * &quot;-&quot;??_ ;_ @_ ">
                  <c:v>11月份</c:v>
                </c:pt>
                <c:pt idx="11" c:formatCode="_ * #,##0.00_ ;_ * \-#,##0.00_ ;_ * &quot;-&quot;??_ ;_ @_ ">
                  <c:v>12月份</c:v>
                </c:pt>
              </c:strCache>
            </c:strRef>
          </c:cat>
          <c:val>
            <c:numRef>
              <c:f>收入支出看板!$R$16:$R$27</c:f>
              <c:numCache>
                <c:formatCode>_ * #,##0.00_ ;_ * \-#,##0.00_ ;_ * "-"??_ ;_ @_ </c:formatCode>
                <c:ptCount val="12"/>
                <c:pt idx="0">
                  <c:v>140</c:v>
                </c:pt>
                <c:pt idx="1">
                  <c:v>150</c:v>
                </c:pt>
                <c:pt idx="2">
                  <c:v>60</c:v>
                </c:pt>
                <c:pt idx="3">
                  <c:v>270</c:v>
                </c:pt>
                <c:pt idx="4">
                  <c:v>514</c:v>
                </c:pt>
                <c:pt idx="5">
                  <c:v>190</c:v>
                </c:pt>
                <c:pt idx="6">
                  <c:v>200</c:v>
                </c:pt>
                <c:pt idx="7">
                  <c:v>310</c:v>
                </c:pt>
                <c:pt idx="8">
                  <c:v>120</c:v>
                </c:pt>
                <c:pt idx="9">
                  <c:v>130</c:v>
                </c:pt>
                <c:pt idx="10">
                  <c:v>170</c:v>
                </c:pt>
                <c:pt idx="11">
                  <c:v>180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4994868"/>
        <c:axId val="718217989"/>
      </c:areaChart>
      <c:catAx>
        <c:axId val="844994868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  <c:crossAx val="718217989"/>
        <c:crosses val="autoZero"/>
        <c:auto val="1"/>
        <c:lblAlgn val="ctr"/>
        <c:lblOffset val="100"/>
        <c:noMultiLvlLbl val="0"/>
      </c:catAx>
      <c:valAx>
        <c:axId val="718217989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 * #,##0.00_ ;_ * \-#,##0.0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  <c:crossAx val="8449948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 sz="900">
          <a:latin typeface="微軟雅黑" panose="020B0503020204020204" charset="-122"/>
          <a:ea typeface="微軟雅黑" panose="020B0503020204020204" charset="-122"/>
          <a:cs typeface="微軟雅黑" panose="020B0503020204020204" charset="-122"/>
          <a:sym typeface="微軟雅黑" panose="020B050302020402020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微軟雅黑" panose="020B0503020204020204" charset="-122"/>
              <a:ea typeface="微軟雅黑" panose="020B0503020204020204" charset="-122"/>
              <a:cs typeface="微軟雅黑" panose="020B0503020204020204" charset="-122"/>
              <a:sym typeface="微軟雅黑" panose="020B0503020204020204" charset="-122"/>
            </a:defRPr>
          </a:pPr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收入支出看板!$Q$31</c:f>
              <c:strCache>
                <c:ptCount val="1"/>
                <c:pt idx="0">
                  <c:v>收入金額</c:v>
                </c:pt>
              </c:strCache>
            </c:strRef>
          </c:tx>
          <c:spPr>
            <a:solidFill>
              <a:schemeClr val="accent6"/>
            </a:solidFill>
          </c:spPr>
          <c:explosion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elete val="1"/>
          </c:dLbls>
          <c:cat>
            <c:strRef>
              <c:f>收入支出看板!$P$32:$P$37</c:f>
              <c:strCache>
                <c:ptCount val="6"/>
                <c:pt idx="0" c:formatCode="_ * #,##0.00_ ;_ * \-#,##0.00_ ;_ * &quot;-&quot;??_ ;_ @_ ">
                  <c:v>專案1</c:v>
                </c:pt>
                <c:pt idx="1" c:formatCode="_ * #,##0.00_ ;_ * \-#,##0.00_ ;_ * &quot;-&quot;??_ ;_ @_ ">
                  <c:v>專案2</c:v>
                </c:pt>
                <c:pt idx="2" c:formatCode="_ * #,##0.00_ ;_ * \-#,##0.00_ ;_ * &quot;-&quot;??_ ;_ @_ ">
                  <c:v>專案3</c:v>
                </c:pt>
                <c:pt idx="3" c:formatCode="_ * #,##0.00_ ;_ * \-#,##0.00_ ;_ * &quot;-&quot;??_ ;_ @_ ">
                  <c:v>專案4</c:v>
                </c:pt>
                <c:pt idx="4" c:formatCode="_ * #,##0.00_ ;_ * \-#,##0.00_ ;_ * &quot;-&quot;??_ ;_ @_ ">
                  <c:v>專案5</c:v>
                </c:pt>
                <c:pt idx="5" c:formatCode="_ * #,##0.00_ ;_ * \-#,##0.00_ ;_ * &quot;-&quot;??_ ;_ @_ ">
                  <c:v>專案6</c:v>
                </c:pt>
              </c:strCache>
            </c:strRef>
          </c:cat>
          <c:val>
            <c:numRef>
              <c:f>收入支出看板!$Q$32:$Q$37</c:f>
              <c:numCache>
                <c:formatCode>_ * #,##0.00_ ;_ * \-#,##0.00_ ;_ * "-"??_ ;_ @_ </c:formatCode>
                <c:ptCount val="6"/>
                <c:pt idx="0">
                  <c:v>397</c:v>
                </c:pt>
                <c:pt idx="1">
                  <c:v>411</c:v>
                </c:pt>
                <c:pt idx="2">
                  <c:v>279</c:v>
                </c:pt>
                <c:pt idx="3">
                  <c:v>456</c:v>
                </c:pt>
                <c:pt idx="4">
                  <c:v>382</c:v>
                </c:pt>
                <c:pt idx="5">
                  <c:v>513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</c:legendEntry>
      <c:legendEntry>
        <c:idx val="5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微軟雅黑" panose="020B0503020204020204" charset="-122"/>
              <a:ea typeface="微軟雅黑" panose="020B0503020204020204" charset="-122"/>
              <a:cs typeface="微軟雅黑" panose="020B0503020204020204" charset="-122"/>
              <a:sym typeface="微軟雅黑" panose="020B0503020204020204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微軟雅黑" panose="020B0503020204020204" charset="-122"/>
              <a:ea typeface="微軟雅黑" panose="020B0503020204020204" charset="-122"/>
              <a:cs typeface="微軟雅黑" panose="020B0503020204020204" charset="-122"/>
              <a:sym typeface="微軟雅黑" panose="020B0503020204020204" charset="-122"/>
            </a:defRPr>
          </a:pPr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收入支出看板!$R$31</c:f>
              <c:strCache>
                <c:ptCount val="1"/>
                <c:pt idx="0">
                  <c:v>支出金額</c:v>
                </c:pt>
              </c:strCache>
            </c:strRef>
          </c:tx>
          <c:spPr>
            <a:solidFill>
              <a:srgbClr val="FBB4C1"/>
            </a:solidFill>
          </c:spPr>
          <c:explosion val="0"/>
          <c:dPt>
            <c:idx val="0"/>
            <c:bubble3D val="0"/>
            <c:spPr>
              <a:solidFill>
                <a:srgbClr val="FBB4C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rgbClr val="FBB4C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rgbClr val="FBB4C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rgbClr val="FBB4C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rgbClr val="FBB4C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rgbClr val="FBB4C1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elete val="1"/>
          </c:dLbls>
          <c:cat>
            <c:strRef>
              <c:f>收入支出看板!$P$32:$P$37</c:f>
              <c:strCache>
                <c:ptCount val="6"/>
                <c:pt idx="0" c:formatCode="_ * #,##0.00_ ;_ * \-#,##0.00_ ;_ * &quot;-&quot;??_ ;_ @_ ">
                  <c:v>專案1</c:v>
                </c:pt>
                <c:pt idx="1" c:formatCode="_ * #,##0.00_ ;_ * \-#,##0.00_ ;_ * &quot;-&quot;??_ ;_ @_ ">
                  <c:v>專案2</c:v>
                </c:pt>
                <c:pt idx="2" c:formatCode="_ * #,##0.00_ ;_ * \-#,##0.00_ ;_ * &quot;-&quot;??_ ;_ @_ ">
                  <c:v>專案3</c:v>
                </c:pt>
                <c:pt idx="3" c:formatCode="_ * #,##0.00_ ;_ * \-#,##0.00_ ;_ * &quot;-&quot;??_ ;_ @_ ">
                  <c:v>專案4</c:v>
                </c:pt>
                <c:pt idx="4" c:formatCode="_ * #,##0.00_ ;_ * \-#,##0.00_ ;_ * &quot;-&quot;??_ ;_ @_ ">
                  <c:v>專案5</c:v>
                </c:pt>
                <c:pt idx="5" c:formatCode="_ * #,##0.00_ ;_ * \-#,##0.00_ ;_ * &quot;-&quot;??_ ;_ @_ ">
                  <c:v>專案6</c:v>
                </c:pt>
              </c:strCache>
            </c:strRef>
          </c:cat>
          <c:val>
            <c:numRef>
              <c:f>收入支出看板!$R$32:$R$37</c:f>
              <c:numCache>
                <c:formatCode>_ * #,##0.00_ ;_ * \-#,##0.00_ ;_ * "-"??_ ;_ @_ </c:formatCode>
                <c:ptCount val="6"/>
                <c:pt idx="0">
                  <c:v>424</c:v>
                </c:pt>
                <c:pt idx="1">
                  <c:v>534</c:v>
                </c:pt>
                <c:pt idx="2">
                  <c:v>273</c:v>
                </c:pt>
                <c:pt idx="3">
                  <c:v>476</c:v>
                </c:pt>
                <c:pt idx="4">
                  <c:v>291</c:v>
                </c:pt>
                <c:pt idx="5">
                  <c:v>436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</c:legendEntry>
      <c:legendEntry>
        <c:idx val="5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微軟雅黑" panose="020B0503020204020204" charset="-122"/>
              <a:ea typeface="微軟雅黑" panose="020B0503020204020204" charset="-122"/>
              <a:cs typeface="微軟雅黑" panose="020B0503020204020204" charset="-122"/>
              <a:sym typeface="微軟雅黑" panose="020B0503020204020204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12</xdr:col>
      <xdr:colOff>34925</xdr:colOff>
      <xdr:row>4</xdr:row>
      <xdr:rowOff>1270</xdr:rowOff>
    </xdr:from>
    <xdr:to>
      <xdr:col>15</xdr:col>
      <xdr:colOff>26035</xdr:colOff>
      <xdr:row>37</xdr:row>
      <xdr:rowOff>278765</xdr:rowOff>
    </xdr:to>
    <xdr:graphicFrame>
      <xdr:nvGraphicFramePr>
        <xdr:cNvPr id="6" name="圖表 5"/>
        <xdr:cNvGraphicFramePr/>
      </xdr:nvGraphicFramePr>
      <xdr:xfrm>
        <a:off x="5921375" y="1029970"/>
        <a:ext cx="2134235" cy="108057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25400</xdr:colOff>
      <xdr:row>3</xdr:row>
      <xdr:rowOff>205740</xdr:rowOff>
    </xdr:from>
    <xdr:to>
      <xdr:col>24</xdr:col>
      <xdr:colOff>81915</xdr:colOff>
      <xdr:row>10</xdr:row>
      <xdr:rowOff>276225</xdr:rowOff>
    </xdr:to>
    <xdr:graphicFrame>
      <xdr:nvGraphicFramePr>
        <xdr:cNvPr id="7" name="圖表 6"/>
        <xdr:cNvGraphicFramePr/>
      </xdr:nvGraphicFramePr>
      <xdr:xfrm>
        <a:off x="10541000" y="1018540"/>
        <a:ext cx="4476115" cy="224218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71755</xdr:colOff>
      <xdr:row>13</xdr:row>
      <xdr:rowOff>40640</xdr:rowOff>
    </xdr:from>
    <xdr:to>
      <xdr:col>24</xdr:col>
      <xdr:colOff>186690</xdr:colOff>
      <xdr:row>20</xdr:row>
      <xdr:rowOff>118110</xdr:rowOff>
    </xdr:to>
    <xdr:graphicFrame>
      <xdr:nvGraphicFramePr>
        <xdr:cNvPr id="9" name="圖表 8"/>
        <xdr:cNvGraphicFramePr/>
      </xdr:nvGraphicFramePr>
      <xdr:xfrm>
        <a:off x="10587355" y="3977640"/>
        <a:ext cx="4534535" cy="22999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82550</xdr:colOff>
      <xdr:row>20</xdr:row>
      <xdr:rowOff>146050</xdr:rowOff>
    </xdr:from>
    <xdr:to>
      <xdr:col>24</xdr:col>
      <xdr:colOff>205740</xdr:colOff>
      <xdr:row>27</xdr:row>
      <xdr:rowOff>288925</xdr:rowOff>
    </xdr:to>
    <xdr:graphicFrame>
      <xdr:nvGraphicFramePr>
        <xdr:cNvPr id="10" name="圖表 9"/>
        <xdr:cNvGraphicFramePr/>
      </xdr:nvGraphicFramePr>
      <xdr:xfrm>
        <a:off x="10598150" y="6305550"/>
        <a:ext cx="4542790" cy="23653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15240</xdr:colOff>
      <xdr:row>29</xdr:row>
      <xdr:rowOff>57150</xdr:rowOff>
    </xdr:from>
    <xdr:to>
      <xdr:col>21</xdr:col>
      <xdr:colOff>159385</xdr:colOff>
      <xdr:row>37</xdr:row>
      <xdr:rowOff>294640</xdr:rowOff>
    </xdr:to>
    <xdr:graphicFrame>
      <xdr:nvGraphicFramePr>
        <xdr:cNvPr id="11" name="圖表 10"/>
        <xdr:cNvGraphicFramePr/>
      </xdr:nvGraphicFramePr>
      <xdr:xfrm>
        <a:off x="10530840" y="9074150"/>
        <a:ext cx="2506345" cy="277749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215900</xdr:colOff>
      <xdr:row>28</xdr:row>
      <xdr:rowOff>314960</xdr:rowOff>
    </xdr:from>
    <xdr:to>
      <xdr:col>24</xdr:col>
      <xdr:colOff>339725</xdr:colOff>
      <xdr:row>37</xdr:row>
      <xdr:rowOff>298450</xdr:rowOff>
    </xdr:to>
    <xdr:graphicFrame>
      <xdr:nvGraphicFramePr>
        <xdr:cNvPr id="12" name="圖表 11"/>
        <xdr:cNvGraphicFramePr/>
      </xdr:nvGraphicFramePr>
      <xdr:xfrm>
        <a:off x="13093700" y="9014460"/>
        <a:ext cx="2181225" cy="284099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D45"/>
  <sheetViews>
    <sheetView showGridLines="0" tabSelected="1" workbookViewId="0">
      <selection activeCell="B2" sqref="B2:X2"/>
    </sheetView>
  </sheetViews>
  <sheetFormatPr defaultColWidth="9" defaultRowHeight="17.25"/>
  <cols>
    <col min="1" max="1" width="2" style="21" customWidth="1"/>
    <col min="2" max="8" width="5.375" style="21" customWidth="1"/>
    <col min="9" max="9" width="2.75" style="21" customWidth="1"/>
    <col min="10" max="10" width="11.625" style="22" customWidth="1"/>
    <col min="11" max="12" width="11.625" style="21" customWidth="1"/>
    <col min="13" max="13" width="5" style="21" customWidth="1"/>
    <col min="14" max="14" width="10.25" style="21" customWidth="1"/>
    <col min="15" max="15" width="12.875" style="21" customWidth="1"/>
    <col min="16" max="18" width="10.875" style="21" customWidth="1"/>
    <col min="19" max="20" width="11" style="21" customWidth="1"/>
    <col min="21" max="16331" width="9" style="21"/>
    <col min="16332" max="16334" width="9" style="23"/>
    <col min="16335" max="16363" width="9" style="24"/>
    <col min="16364" max="16384" width="9" style="25"/>
  </cols>
  <sheetData>
    <row r="1" s="19" customFormat="1" ht="15" customHeight="1" spans="1:16332">
      <c r="A1" s="26"/>
      <c r="B1" s="26"/>
      <c r="C1" s="26"/>
      <c r="D1" s="26"/>
      <c r="E1" s="27"/>
      <c r="F1" s="27"/>
      <c r="G1" s="27"/>
      <c r="H1" s="27"/>
      <c r="I1" s="27"/>
      <c r="J1" s="55"/>
      <c r="XDD1" s="23"/>
    </row>
    <row r="2" s="19" customFormat="1" ht="40" customHeight="1" spans="1:16332">
      <c r="A2" s="28"/>
      <c r="B2" s="29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XDD2" s="23"/>
    </row>
    <row r="3" s="19" customFormat="1" ht="9" customHeight="1" spans="1:16332">
      <c r="A3" s="26"/>
      <c r="B3" s="30"/>
      <c r="C3" s="31"/>
      <c r="D3" s="26"/>
      <c r="E3" s="27"/>
      <c r="F3" s="27"/>
      <c r="G3" s="27"/>
      <c r="H3" s="27"/>
      <c r="I3" s="27"/>
      <c r="J3" s="55"/>
      <c r="XDD3" s="23"/>
    </row>
    <row r="4" s="19" customFormat="1" ht="17" customHeight="1" spans="1:16332">
      <c r="A4" s="32"/>
      <c r="G4" s="27"/>
      <c r="H4" s="27"/>
      <c r="I4" s="27"/>
      <c r="J4" s="55"/>
      <c r="XDD4" s="23"/>
    </row>
    <row r="5" s="19" customFormat="1" ht="27" customHeight="1" spans="1:16332">
      <c r="A5" s="32"/>
      <c r="B5" s="33">
        <v>2021</v>
      </c>
      <c r="C5" s="34"/>
      <c r="D5" s="35" t="s">
        <v>1</v>
      </c>
      <c r="E5" s="35">
        <v>5</v>
      </c>
      <c r="F5" s="35" t="s">
        <v>2</v>
      </c>
      <c r="G5" s="36"/>
      <c r="H5" s="37"/>
      <c r="I5" s="27"/>
      <c r="J5" s="56" t="s">
        <v>3</v>
      </c>
      <c r="K5" s="57"/>
      <c r="L5" s="58"/>
      <c r="P5" s="56" t="s">
        <v>4</v>
      </c>
      <c r="Q5" s="57"/>
      <c r="R5" s="58"/>
      <c r="XDD5" s="23"/>
    </row>
    <row r="6" s="20" customFormat="1" ht="27" customHeight="1" spans="1:18">
      <c r="A6" s="38"/>
      <c r="B6" s="39" t="s">
        <v>5</v>
      </c>
      <c r="C6" s="40" t="s">
        <v>6</v>
      </c>
      <c r="D6" s="40" t="s">
        <v>7</v>
      </c>
      <c r="E6" s="40" t="s">
        <v>8</v>
      </c>
      <c r="F6" s="40" t="s">
        <v>9</v>
      </c>
      <c r="G6" s="40" t="s">
        <v>10</v>
      </c>
      <c r="H6" s="41" t="s">
        <v>11</v>
      </c>
      <c r="I6" s="59"/>
      <c r="J6" s="60" t="s">
        <v>12</v>
      </c>
      <c r="K6" s="61" t="s">
        <v>13</v>
      </c>
      <c r="L6" s="61" t="s">
        <v>14</v>
      </c>
      <c r="P6" s="60" t="s">
        <v>15</v>
      </c>
      <c r="Q6" s="61" t="s">
        <v>13</v>
      </c>
      <c r="R6" s="61" t="s">
        <v>14</v>
      </c>
    </row>
    <row r="7" s="20" customFormat="1" ht="25" customHeight="1" spans="1:18">
      <c r="A7" s="38"/>
      <c r="B7" s="42">
        <f>DATE($B$5,$E$5,1)-WEEKDAY(DATE(B5,E5,1),2)</f>
        <v>44311</v>
      </c>
      <c r="C7" s="42">
        <f t="shared" ref="C7:H7" si="0">B7+1</f>
        <v>44312</v>
      </c>
      <c r="D7" s="42">
        <f t="shared" si="0"/>
        <v>44313</v>
      </c>
      <c r="E7" s="42">
        <f t="shared" si="0"/>
        <v>44314</v>
      </c>
      <c r="F7" s="42">
        <f t="shared" si="0"/>
        <v>44315</v>
      </c>
      <c r="G7" s="42">
        <f t="shared" si="0"/>
        <v>44316</v>
      </c>
      <c r="H7" s="42">
        <f t="shared" si="0"/>
        <v>44317</v>
      </c>
      <c r="I7" s="59"/>
      <c r="J7" s="62">
        <f>IF(MONTH(DATE($B$5,$E$5,ROW()-6))=$E$5,DATE($B$5,$E$5,ROW()-6),"")</f>
        <v>44317</v>
      </c>
      <c r="K7" s="63">
        <f>SUMIF(收入明細表!$B$5:$B$20000,J7,收入明細表!$E$5:$E$20000)</f>
        <v>9</v>
      </c>
      <c r="L7" s="63">
        <f>SUMIF(支出明細表!$B$5:$B$20000,J7,支出明細表!$E$5:$E$20000)</f>
        <v>12</v>
      </c>
      <c r="P7" s="64" t="s">
        <v>16</v>
      </c>
      <c r="Q7" s="63">
        <f>SUMIF(收入明細表!$F$5:$F$20000,P7,收入明細表!$E$5:$E$20000)</f>
        <v>404</v>
      </c>
      <c r="R7" s="63">
        <f>SUMIF(支出明細表!$F$5:$F$20000,P7,支出明細表!$E$5:$E$20000)</f>
        <v>413</v>
      </c>
    </row>
    <row r="8" s="21" customFormat="1" ht="25" customHeight="1" spans="1:18">
      <c r="A8" s="43"/>
      <c r="B8" s="44">
        <f t="shared" ref="B8:B12" si="1">H7+1</f>
        <v>44318</v>
      </c>
      <c r="C8" s="44">
        <f t="shared" ref="C8:H8" si="2">B8+1</f>
        <v>44319</v>
      </c>
      <c r="D8" s="44">
        <f t="shared" si="2"/>
        <v>44320</v>
      </c>
      <c r="E8" s="44">
        <f t="shared" si="2"/>
        <v>44321</v>
      </c>
      <c r="F8" s="44">
        <f t="shared" si="2"/>
        <v>44322</v>
      </c>
      <c r="G8" s="44">
        <f t="shared" si="2"/>
        <v>44323</v>
      </c>
      <c r="H8" s="44">
        <f t="shared" si="2"/>
        <v>44324</v>
      </c>
      <c r="I8" s="65"/>
      <c r="J8" s="66">
        <f t="shared" ref="J8:J17" si="3">IF(MONTH(DATE($B$5,$E$5,ROW()-6))=$E$5,DATE($B$5,$E$5,ROW()-6),"")</f>
        <v>44318</v>
      </c>
      <c r="K8" s="63">
        <f>SUMIF(收入明細表!$B$5:$B$20000,J8,收入明細表!$E$5:$E$20000)</f>
        <v>10</v>
      </c>
      <c r="L8" s="63">
        <f>SUMIF(支出明細表!$B$5:$B$20000,J8,支出明細表!$E$5:$E$20000)</f>
        <v>15</v>
      </c>
      <c r="P8" s="64" t="s">
        <v>17</v>
      </c>
      <c r="Q8" s="63">
        <f>SUMIF(收入明細表!$F$5:$F$20000,P8,收入明細表!$E$5:$E$20000)</f>
        <v>616</v>
      </c>
      <c r="R8" s="63">
        <f>SUMIF(支出明細表!$F$5:$F$20000,P8,支出明細表!$E$5:$E$20000)</f>
        <v>558</v>
      </c>
    </row>
    <row r="9" s="21" customFormat="1" ht="25" customHeight="1" spans="1:18">
      <c r="A9" s="43"/>
      <c r="B9" s="44">
        <f t="shared" si="1"/>
        <v>44325</v>
      </c>
      <c r="C9" s="44">
        <f t="shared" ref="C9:H9" si="4">B9+1</f>
        <v>44326</v>
      </c>
      <c r="D9" s="44">
        <f t="shared" si="4"/>
        <v>44327</v>
      </c>
      <c r="E9" s="44">
        <f t="shared" si="4"/>
        <v>44328</v>
      </c>
      <c r="F9" s="44">
        <f t="shared" si="4"/>
        <v>44329</v>
      </c>
      <c r="G9" s="44">
        <f t="shared" si="4"/>
        <v>44330</v>
      </c>
      <c r="H9" s="44">
        <f t="shared" si="4"/>
        <v>44331</v>
      </c>
      <c r="I9" s="65"/>
      <c r="J9" s="66">
        <f t="shared" si="3"/>
        <v>44319</v>
      </c>
      <c r="K9" s="63">
        <f>SUMIF(收入明細表!$B$5:$B$20000,J9,收入明細表!$E$5:$E$20000)</f>
        <v>21</v>
      </c>
      <c r="L9" s="63">
        <f>SUMIF(支出明細表!$B$5:$B$20000,J9,支出明細表!$E$5:$E$20000)</f>
        <v>20</v>
      </c>
      <c r="P9" s="64" t="s">
        <v>18</v>
      </c>
      <c r="Q9" s="63">
        <f>SUMIF(收入明細表!$F$5:$F$20000,P9,收入明細表!$E$5:$E$20000)</f>
        <v>557</v>
      </c>
      <c r="R9" s="63">
        <f>SUMIF(支出明細表!$F$5:$F$20000,P9,支出明細表!$E$5:$E$20000)</f>
        <v>575</v>
      </c>
    </row>
    <row r="10" s="21" customFormat="1" ht="25" customHeight="1" spans="1:18">
      <c r="A10" s="43"/>
      <c r="B10" s="44">
        <f t="shared" si="1"/>
        <v>44332</v>
      </c>
      <c r="C10" s="44">
        <f t="shared" ref="C10:H10" si="5">B10+1</f>
        <v>44333</v>
      </c>
      <c r="D10" s="44">
        <f t="shared" si="5"/>
        <v>44334</v>
      </c>
      <c r="E10" s="44">
        <f t="shared" si="5"/>
        <v>44335</v>
      </c>
      <c r="F10" s="44">
        <f t="shared" si="5"/>
        <v>44336</v>
      </c>
      <c r="G10" s="44">
        <f t="shared" si="5"/>
        <v>44337</v>
      </c>
      <c r="H10" s="44">
        <f t="shared" si="5"/>
        <v>44338</v>
      </c>
      <c r="I10" s="65"/>
      <c r="J10" s="66">
        <f t="shared" si="3"/>
        <v>44320</v>
      </c>
      <c r="K10" s="63">
        <f>SUMIF(收入明細表!$B$5:$B$20000,J10,收入明細表!$E$5:$E$20000)</f>
        <v>12</v>
      </c>
      <c r="L10" s="63">
        <f>SUMIF(支出明細表!$B$5:$B$20000,J10,支出明細表!$E$5:$E$20000)</f>
        <v>10</v>
      </c>
      <c r="P10" s="64" t="s">
        <v>19</v>
      </c>
      <c r="Q10" s="63">
        <f>SUMIF(收入明細表!$F$5:$F$20000,P10,收入明細表!$E$5:$E$20000)</f>
        <v>861</v>
      </c>
      <c r="R10" s="63">
        <f>SUMIF(支出明細表!$F$5:$F$20000,P10,支出明細表!$E$5:$E$20000)</f>
        <v>888</v>
      </c>
    </row>
    <row r="11" s="21" customFormat="1" ht="25" customHeight="1" spans="1:18">
      <c r="A11" s="43"/>
      <c r="B11" s="44">
        <f t="shared" si="1"/>
        <v>44339</v>
      </c>
      <c r="C11" s="44">
        <f t="shared" ref="C11:H11" si="6">B11+1</f>
        <v>44340</v>
      </c>
      <c r="D11" s="44">
        <f t="shared" si="6"/>
        <v>44341</v>
      </c>
      <c r="E11" s="44">
        <f t="shared" si="6"/>
        <v>44342</v>
      </c>
      <c r="F11" s="44">
        <f t="shared" si="6"/>
        <v>44343</v>
      </c>
      <c r="G11" s="44">
        <f t="shared" si="6"/>
        <v>44344</v>
      </c>
      <c r="H11" s="44">
        <f t="shared" si="6"/>
        <v>44345</v>
      </c>
      <c r="I11" s="65"/>
      <c r="J11" s="66">
        <f t="shared" si="3"/>
        <v>44321</v>
      </c>
      <c r="K11" s="63">
        <f>SUMIF(收入明細表!$B$5:$B$20000,J11,收入明細表!$E$5:$E$20000)</f>
        <v>11</v>
      </c>
      <c r="L11" s="63">
        <f>SUMIF(支出明細表!$B$5:$B$20000,J11,支出明細表!$E$5:$E$20000)</f>
        <v>15</v>
      </c>
      <c r="P11" s="64" t="s">
        <v>20</v>
      </c>
      <c r="Q11" s="63">
        <f>SUM(Q7:Q10)</f>
        <v>2438</v>
      </c>
      <c r="R11" s="63">
        <f>SUM(R7:R10)</f>
        <v>2434</v>
      </c>
    </row>
    <row r="12" s="21" customFormat="1" ht="25" customHeight="1" spans="1:12">
      <c r="A12" s="43"/>
      <c r="B12" s="44">
        <f t="shared" si="1"/>
        <v>44346</v>
      </c>
      <c r="C12" s="44">
        <f t="shared" ref="C12:H12" si="7">B12+1</f>
        <v>44347</v>
      </c>
      <c r="D12" s="44">
        <f t="shared" si="7"/>
        <v>44348</v>
      </c>
      <c r="E12" s="44">
        <f t="shared" si="7"/>
        <v>44349</v>
      </c>
      <c r="F12" s="44">
        <f t="shared" si="7"/>
        <v>44350</v>
      </c>
      <c r="G12" s="44">
        <f t="shared" si="7"/>
        <v>44351</v>
      </c>
      <c r="H12" s="44">
        <f t="shared" si="7"/>
        <v>44352</v>
      </c>
      <c r="I12" s="65"/>
      <c r="J12" s="66">
        <f t="shared" si="3"/>
        <v>44322</v>
      </c>
      <c r="K12" s="63">
        <f>SUMIF(收入明細表!$B$5:$B$20000,J12,收入明細表!$E$5:$E$20000)</f>
        <v>20</v>
      </c>
      <c r="L12" s="63">
        <f>SUMIF(支出明細表!$B$5:$B$20000,J12,支出明細表!$E$5:$E$20000)</f>
        <v>15</v>
      </c>
    </row>
    <row r="13" s="21" customFormat="1" ht="25" customHeight="1" spans="1:12">
      <c r="A13" s="43"/>
      <c r="B13" s="43"/>
      <c r="C13" s="45"/>
      <c r="D13" s="45"/>
      <c r="E13" s="45"/>
      <c r="F13" s="45"/>
      <c r="G13" s="45"/>
      <c r="H13" s="45"/>
      <c r="I13" s="43"/>
      <c r="J13" s="66">
        <f t="shared" si="3"/>
        <v>44323</v>
      </c>
      <c r="K13" s="63">
        <f>SUMIF(收入明細表!$B$5:$B$20000,J13,收入明細表!$E$5:$E$20000)</f>
        <v>30</v>
      </c>
      <c r="L13" s="63">
        <f>SUMIF(支出明細表!$B$5:$B$20000,J13,支出明細表!$E$5:$E$20000)</f>
        <v>10</v>
      </c>
    </row>
    <row r="14" s="21" customFormat="1" ht="25" customHeight="1" spans="1:18">
      <c r="A14" s="43"/>
      <c r="B14" s="46"/>
      <c r="C14" s="47"/>
      <c r="D14" s="47"/>
      <c r="E14" s="47"/>
      <c r="F14" s="47"/>
      <c r="G14" s="47"/>
      <c r="H14" s="48"/>
      <c r="I14" s="43"/>
      <c r="J14" s="66">
        <f t="shared" si="3"/>
        <v>44324</v>
      </c>
      <c r="K14" s="63">
        <f>SUMIF(收入明細表!$B$5:$B$20000,J14,收入明細表!$E$5:$E$20000)</f>
        <v>30</v>
      </c>
      <c r="L14" s="63">
        <f>SUMIF(支出明細表!$B$5:$B$20000,J14,支出明細表!$E$5:$E$20000)</f>
        <v>27</v>
      </c>
      <c r="P14" s="56" t="s">
        <v>21</v>
      </c>
      <c r="Q14" s="57"/>
      <c r="R14" s="58"/>
    </row>
    <row r="15" ht="25" customHeight="1" spans="2:18">
      <c r="B15" s="49" t="s">
        <v>22</v>
      </c>
      <c r="C15" s="50"/>
      <c r="D15" s="51">
        <v>2580</v>
      </c>
      <c r="E15" s="51"/>
      <c r="F15" s="51"/>
      <c r="G15" s="51"/>
      <c r="H15" s="51"/>
      <c r="J15" s="66">
        <f t="shared" si="3"/>
        <v>44325</v>
      </c>
      <c r="K15" s="63">
        <f>SUMIF(收入明細表!$B$5:$B$20000,J15,收入明細表!$E$5:$E$20000)</f>
        <v>13</v>
      </c>
      <c r="L15" s="63">
        <f>SUMIF(支出明細表!$B$5:$B$20000,J15,支出明細表!$E$5:$E$20000)</f>
        <v>13</v>
      </c>
      <c r="P15" s="60" t="s">
        <v>23</v>
      </c>
      <c r="Q15" s="61" t="s">
        <v>13</v>
      </c>
      <c r="R15" s="61" t="s">
        <v>14</v>
      </c>
    </row>
    <row r="16" ht="25" customHeight="1" spans="2:18">
      <c r="B16" s="49"/>
      <c r="C16" s="50"/>
      <c r="D16" s="51"/>
      <c r="E16" s="51"/>
      <c r="F16" s="51"/>
      <c r="G16" s="51"/>
      <c r="H16" s="51"/>
      <c r="J16" s="66">
        <f t="shared" si="3"/>
        <v>44326</v>
      </c>
      <c r="K16" s="63">
        <f>SUMIF(收入明細表!$B$5:$B$20000,J16,收入明細表!$E$5:$E$20000)</f>
        <v>7</v>
      </c>
      <c r="L16" s="63">
        <f>SUMIF(支出明細表!$B$5:$B$20000,J16,支出明細表!$E$5:$E$20000)</f>
        <v>7</v>
      </c>
      <c r="P16" s="64" t="s">
        <v>24</v>
      </c>
      <c r="Q16" s="63">
        <f>SUMPRODUCT((MONTH(收入明細表!$B$5:$B$20000)=1)*(收入明細表!$E$5:$E$20000))</f>
        <v>140</v>
      </c>
      <c r="R16" s="63">
        <f>SUMPRODUCT((MONTH(支出明細表!$B$5:$B$20000)=1)*(支出明細表!$E$5:$E$20000))</f>
        <v>140</v>
      </c>
    </row>
    <row r="17" ht="25" customHeight="1" spans="2:18">
      <c r="B17" s="49" t="s">
        <v>13</v>
      </c>
      <c r="C17" s="50"/>
      <c r="D17" s="51">
        <f>SUM(收入明細表!E:E)</f>
        <v>2438</v>
      </c>
      <c r="E17" s="51"/>
      <c r="F17" s="51"/>
      <c r="G17" s="51"/>
      <c r="H17" s="51"/>
      <c r="J17" s="66">
        <f t="shared" si="3"/>
        <v>44327</v>
      </c>
      <c r="K17" s="63">
        <f>SUMIF(收入明細表!$B$5:$B$20000,J17,收入明細表!$E$5:$E$20000)</f>
        <v>14</v>
      </c>
      <c r="L17" s="63">
        <f>SUMIF(支出明細表!$B$5:$B$20000,J17,支出明細表!$E$5:$E$20000)</f>
        <v>15</v>
      </c>
      <c r="P17" s="64" t="s">
        <v>25</v>
      </c>
      <c r="Q17" s="63">
        <f>SUMPRODUCT((MONTH(收入明細表!$B$5:$B$20000)=2)*(收入明細表!$E$5:$E$20000))</f>
        <v>150</v>
      </c>
      <c r="R17" s="63">
        <f>SUMPRODUCT((MONTH(支出明細表!$B$5:$B$20000)=2)*(支出明細表!$E$5:$E$20000))</f>
        <v>150</v>
      </c>
    </row>
    <row r="18" ht="25" customHeight="1" spans="2:18">
      <c r="B18" s="49"/>
      <c r="C18" s="50"/>
      <c r="D18" s="51"/>
      <c r="E18" s="51"/>
      <c r="F18" s="51"/>
      <c r="G18" s="51"/>
      <c r="H18" s="51"/>
      <c r="J18" s="66">
        <f t="shared" ref="J18:J27" si="8">IF(MONTH(DATE($B$5,$E$5,ROW()-6))=$E$5,DATE($B$5,$E$5,ROW()-6),"")</f>
        <v>44328</v>
      </c>
      <c r="K18" s="63">
        <f>SUMIF(收入明細表!$B$5:$B$20000,J18,收入明細表!$E$5:$E$20000)</f>
        <v>15</v>
      </c>
      <c r="L18" s="63">
        <f>SUMIF(支出明細表!$B$5:$B$20000,J18,支出明細表!$E$5:$E$20000)</f>
        <v>15</v>
      </c>
      <c r="P18" s="64" t="s">
        <v>26</v>
      </c>
      <c r="Q18" s="63">
        <f>SUMPRODUCT((MONTH(收入明細表!$B$5:$B$20000)=3)*(收入明細表!$E$5:$E$20000))</f>
        <v>60</v>
      </c>
      <c r="R18" s="63">
        <f>SUMPRODUCT((MONTH(支出明細表!$B$5:$B$20000)=3)*(支出明細表!$E$5:$E$20000))</f>
        <v>60</v>
      </c>
    </row>
    <row r="19" ht="25" customHeight="1" spans="2:18">
      <c r="B19" s="49" t="s">
        <v>14</v>
      </c>
      <c r="C19" s="50"/>
      <c r="D19" s="51">
        <f>SUM(支出明細表!E:E)</f>
        <v>2434</v>
      </c>
      <c r="E19" s="51"/>
      <c r="F19" s="51"/>
      <c r="G19" s="51"/>
      <c r="H19" s="51"/>
      <c r="J19" s="66">
        <f t="shared" si="8"/>
        <v>44329</v>
      </c>
      <c r="K19" s="63">
        <f>SUMIF(收入明細表!$B$5:$B$20000,J19,收入明細表!$E$5:$E$20000)</f>
        <v>25</v>
      </c>
      <c r="L19" s="63">
        <f>SUMIF(支出明細表!$B$5:$B$20000,J19,支出明細表!$E$5:$E$20000)</f>
        <v>27</v>
      </c>
      <c r="P19" s="64" t="s">
        <v>27</v>
      </c>
      <c r="Q19" s="63">
        <f>SUMPRODUCT((MONTH(收入明細表!$B$5:$B$20000)=4)*(收入明細表!$E$5:$E$20000))</f>
        <v>270</v>
      </c>
      <c r="R19" s="63">
        <f>SUMPRODUCT((MONTH(支出明細表!$B$5:$B$20000)=4)*(支出明細表!$E$5:$E$20000))</f>
        <v>270</v>
      </c>
    </row>
    <row r="20" ht="25" customHeight="1" spans="2:18">
      <c r="B20" s="49"/>
      <c r="C20" s="50"/>
      <c r="D20" s="51"/>
      <c r="E20" s="51"/>
      <c r="F20" s="51"/>
      <c r="G20" s="51"/>
      <c r="H20" s="51"/>
      <c r="J20" s="66">
        <f t="shared" si="8"/>
        <v>44330</v>
      </c>
      <c r="K20" s="63">
        <f>SUMIF(收入明細表!$B$5:$B$20000,J20,收入明細表!$E$5:$E$20000)</f>
        <v>27</v>
      </c>
      <c r="L20" s="63">
        <f>SUMIF(支出明細表!$B$5:$B$20000,J20,支出明細表!$E$5:$E$20000)</f>
        <v>17</v>
      </c>
      <c r="P20" s="64" t="s">
        <v>28</v>
      </c>
      <c r="Q20" s="63">
        <f>SUMPRODUCT((MONTH(收入明細表!$B$5:$B$20000)=5)*(收入明細表!$E$5:$E$20000))</f>
        <v>518</v>
      </c>
      <c r="R20" s="63">
        <f>SUMPRODUCT((MONTH(支出明細表!$B$5:$B$20000)=5)*(支出明細表!$E$5:$E$20000))</f>
        <v>514</v>
      </c>
    </row>
    <row r="21" ht="25" customHeight="1" spans="2:18">
      <c r="B21" s="49" t="s">
        <v>29</v>
      </c>
      <c r="C21" s="50"/>
      <c r="D21" s="51">
        <f>D15+D17-D19</f>
        <v>2584</v>
      </c>
      <c r="E21" s="51"/>
      <c r="F21" s="51"/>
      <c r="G21" s="51"/>
      <c r="H21" s="51"/>
      <c r="J21" s="66">
        <f t="shared" si="8"/>
        <v>44331</v>
      </c>
      <c r="K21" s="63">
        <f>SUMIF(收入明細表!$B$5:$B$20000,J21,收入明細表!$E$5:$E$20000)</f>
        <v>18</v>
      </c>
      <c r="L21" s="63">
        <f>SUMIF(支出明細表!$B$5:$B$20000,J21,支出明細表!$E$5:$E$20000)</f>
        <v>25</v>
      </c>
      <c r="P21" s="64" t="s">
        <v>30</v>
      </c>
      <c r="Q21" s="63">
        <f>SUMPRODUCT((MONTH(收入明細表!$B$5:$B$20000)=6)*(收入明細表!$E$5:$E$20000))</f>
        <v>190</v>
      </c>
      <c r="R21" s="63">
        <f>SUMPRODUCT((MONTH(支出明細表!$B$5:$B$20000)=6)*(支出明細表!$E$5:$E$20000))</f>
        <v>190</v>
      </c>
    </row>
    <row r="22" ht="25" customHeight="1" spans="2:18">
      <c r="B22" s="49"/>
      <c r="C22" s="50"/>
      <c r="D22" s="51"/>
      <c r="E22" s="51"/>
      <c r="F22" s="51"/>
      <c r="G22" s="51"/>
      <c r="H22" s="51"/>
      <c r="J22" s="66">
        <f t="shared" si="8"/>
        <v>44332</v>
      </c>
      <c r="K22" s="63">
        <f>SUMIF(收入明細表!$B$5:$B$20000,J22,收入明細表!$E$5:$E$20000)</f>
        <v>19</v>
      </c>
      <c r="L22" s="63">
        <f>SUMIF(支出明細表!$B$5:$B$20000,J22,支出明細表!$E$5:$E$20000)</f>
        <v>32</v>
      </c>
      <c r="P22" s="64" t="s">
        <v>31</v>
      </c>
      <c r="Q22" s="63">
        <f>SUMPRODUCT((MONTH(收入明細表!$B$5:$B$20000)=7)*(收入明細表!$E$5:$E$20000))</f>
        <v>200</v>
      </c>
      <c r="R22" s="63">
        <f>SUMPRODUCT((MONTH(支出明細表!$B$5:$B$20000)=7)*(支出明細表!$E$5:$E$20000))</f>
        <v>200</v>
      </c>
    </row>
    <row r="23" ht="25" customHeight="1" spans="2:18">
      <c r="B23" s="52"/>
      <c r="C23" s="53"/>
      <c r="D23" s="53"/>
      <c r="E23" s="53"/>
      <c r="F23" s="53"/>
      <c r="G23" s="53"/>
      <c r="H23" s="54"/>
      <c r="J23" s="66">
        <f t="shared" si="8"/>
        <v>44333</v>
      </c>
      <c r="K23" s="63">
        <f>SUMIF(收入明細表!$B$5:$B$20000,J23,收入明細表!$E$5:$E$20000)</f>
        <v>20</v>
      </c>
      <c r="L23" s="63">
        <f>SUMIF(支出明細表!$B$5:$B$20000,J23,支出明細表!$E$5:$E$20000)</f>
        <v>31</v>
      </c>
      <c r="P23" s="64" t="s">
        <v>32</v>
      </c>
      <c r="Q23" s="63">
        <f>SUMPRODUCT((MONTH(收入明細表!$B$5:$B$20000)=8)*(收入明細表!$E$5:$E$20000))</f>
        <v>310</v>
      </c>
      <c r="R23" s="63">
        <f>SUMPRODUCT((MONTH(支出明細表!$B$5:$B$20000)=8)*(支出明細表!$E$5:$E$20000))</f>
        <v>310</v>
      </c>
    </row>
    <row r="24" ht="25" customHeight="1" spans="2:18">
      <c r="B24" s="52"/>
      <c r="C24" s="53"/>
      <c r="D24" s="53"/>
      <c r="E24" s="53"/>
      <c r="F24" s="53"/>
      <c r="G24" s="53"/>
      <c r="H24" s="54"/>
      <c r="J24" s="66">
        <f t="shared" si="8"/>
        <v>44334</v>
      </c>
      <c r="K24" s="63">
        <f>SUMIF(收入明細表!$B$5:$B$20000,J24,收入明細表!$E$5:$E$20000)</f>
        <v>31</v>
      </c>
      <c r="L24" s="63">
        <f>SUMIF(支出明細表!$B$5:$B$20000,J24,支出明細表!$E$5:$E$20000)</f>
        <v>12</v>
      </c>
      <c r="P24" s="64" t="s">
        <v>33</v>
      </c>
      <c r="Q24" s="63">
        <f>SUMPRODUCT((MONTH(收入明細表!$B$5:$B$20000)=9)*(收入明細表!$E$5:$E$20000))</f>
        <v>120</v>
      </c>
      <c r="R24" s="63">
        <f>SUMPRODUCT((MONTH(支出明細表!$B$5:$B$20000)=9)*(支出明細表!$E$5:$E$20000))</f>
        <v>120</v>
      </c>
    </row>
    <row r="25" ht="25" customHeight="1" spans="2:18">
      <c r="B25" s="52"/>
      <c r="C25" s="53"/>
      <c r="D25" s="53"/>
      <c r="E25" s="53"/>
      <c r="F25" s="53"/>
      <c r="G25" s="53"/>
      <c r="H25" s="54"/>
      <c r="J25" s="66">
        <f t="shared" si="8"/>
        <v>44335</v>
      </c>
      <c r="K25" s="63">
        <f>SUMIF(收入明細表!$B$5:$B$20000,J25,收入明細表!$E$5:$E$20000)</f>
        <v>12</v>
      </c>
      <c r="L25" s="63">
        <f>SUMIF(支出明細表!$B$5:$B$20000,J25,支出明細表!$E$5:$E$20000)</f>
        <v>13</v>
      </c>
      <c r="P25" s="64" t="s">
        <v>34</v>
      </c>
      <c r="Q25" s="63">
        <f>SUMPRODUCT((MONTH(收入明細表!$B$5:$B$20000)=10)*(收入明細表!$E$5:$E$20000))</f>
        <v>130</v>
      </c>
      <c r="R25" s="63">
        <f>SUMPRODUCT((MONTH(支出明細表!$B$5:$B$20000)=10)*(支出明細表!$E$5:$E$20000))</f>
        <v>130</v>
      </c>
    </row>
    <row r="26" ht="25" customHeight="1" spans="2:18">
      <c r="B26" s="52"/>
      <c r="C26" s="53"/>
      <c r="D26" s="53"/>
      <c r="E26" s="53"/>
      <c r="F26" s="53"/>
      <c r="G26" s="53"/>
      <c r="H26" s="54"/>
      <c r="J26" s="66">
        <f t="shared" si="8"/>
        <v>44336</v>
      </c>
      <c r="K26" s="63">
        <f>SUMIF(收入明細表!$B$5:$B$20000,J26,收入明細表!$E$5:$E$20000)</f>
        <v>13</v>
      </c>
      <c r="L26" s="63">
        <f>SUMIF(支出明細表!$B$5:$B$20000,J26,支出明細表!$E$5:$E$20000)</f>
        <v>17</v>
      </c>
      <c r="P26" s="64" t="s">
        <v>35</v>
      </c>
      <c r="Q26" s="63">
        <f>SUMPRODUCT((MONTH(收入明細表!$B$5:$B$20000)=11)*(收入明細表!$E$5:$E$20000))</f>
        <v>170</v>
      </c>
      <c r="R26" s="63">
        <f>SUMPRODUCT((MONTH(支出明細表!$B$5:$B$20000)=11)*(支出明細表!$E$5:$E$20000))</f>
        <v>170</v>
      </c>
    </row>
    <row r="27" ht="25" customHeight="1" spans="2:18">
      <c r="B27" s="52"/>
      <c r="C27" s="53"/>
      <c r="D27" s="53"/>
      <c r="E27" s="53"/>
      <c r="F27" s="53"/>
      <c r="G27" s="53"/>
      <c r="H27" s="54"/>
      <c r="J27" s="66">
        <f t="shared" si="8"/>
        <v>44337</v>
      </c>
      <c r="K27" s="63">
        <f>SUMIF(收入明細表!$B$5:$B$20000,J27,收入明細表!$E$5:$E$20000)</f>
        <v>17</v>
      </c>
      <c r="L27" s="63">
        <f>SUMIF(支出明細表!$B$5:$B$20000,J27,支出明細表!$E$5:$E$20000)</f>
        <v>18</v>
      </c>
      <c r="P27" s="64" t="s">
        <v>36</v>
      </c>
      <c r="Q27" s="63">
        <f>SUMPRODUCT((MONTH(收入明細表!$B$5:$B$20000)=12)*(收入明細表!$E$5:$E$20000))</f>
        <v>180</v>
      </c>
      <c r="R27" s="63">
        <f>SUMPRODUCT((MONTH(支出明細表!$B$5:$B$20000)=12)*(支出明細表!$E$5:$E$20000))</f>
        <v>180</v>
      </c>
    </row>
    <row r="28" ht="25" customHeight="1" spans="2:18">
      <c r="B28" s="52"/>
      <c r="C28" s="53"/>
      <c r="D28" s="53"/>
      <c r="E28" s="53"/>
      <c r="F28" s="53"/>
      <c r="G28" s="53"/>
      <c r="H28" s="54"/>
      <c r="J28" s="66">
        <f t="shared" ref="J28:J34" si="9">IF(MONTH(DATE($B$5,$E$5,ROW()-6))=$E$5,DATE($B$5,$E$5,ROW()-6),"")</f>
        <v>44338</v>
      </c>
      <c r="K28" s="63">
        <f>SUMIF(收入明細表!$B$5:$B$20000,J28,收入明細表!$E$5:$E$20000)</f>
        <v>18</v>
      </c>
      <c r="L28" s="63">
        <f>SUMIF(支出明細表!$B$5:$B$20000,J28,支出明細表!$E$5:$E$20000)</f>
        <v>9</v>
      </c>
      <c r="P28" s="64" t="s">
        <v>20</v>
      </c>
      <c r="Q28" s="63">
        <f>SUM(Q16:Q27)</f>
        <v>2438</v>
      </c>
      <c r="R28" s="63">
        <f>SUM(R16:R27)</f>
        <v>2434</v>
      </c>
    </row>
    <row r="29" ht="25" customHeight="1" spans="2:12">
      <c r="B29" s="52"/>
      <c r="C29" s="53"/>
      <c r="D29" s="53"/>
      <c r="E29" s="53"/>
      <c r="F29" s="53"/>
      <c r="G29" s="53"/>
      <c r="H29" s="54"/>
      <c r="J29" s="66">
        <f t="shared" si="9"/>
        <v>44339</v>
      </c>
      <c r="K29" s="63">
        <f>SUMIF(收入明細表!$B$5:$B$20000,J29,收入明細表!$E$5:$E$20000)</f>
        <v>9</v>
      </c>
      <c r="L29" s="63">
        <f>SUMIF(支出明細表!$B$5:$B$20000,J29,支出明細表!$E$5:$E$20000)</f>
        <v>20</v>
      </c>
    </row>
    <row r="30" ht="25" customHeight="1" spans="2:18">
      <c r="B30" s="52"/>
      <c r="C30" s="53"/>
      <c r="D30" s="53"/>
      <c r="E30" s="53"/>
      <c r="F30" s="53"/>
      <c r="G30" s="53"/>
      <c r="H30" s="54"/>
      <c r="J30" s="66">
        <f t="shared" si="9"/>
        <v>44340</v>
      </c>
      <c r="K30" s="63">
        <f>SUMIF(收入明細表!$B$5:$B$20000,J30,收入明細表!$E$5:$E$20000)</f>
        <v>10</v>
      </c>
      <c r="L30" s="63">
        <f>SUMIF(支出明細表!$B$5:$B$20000,J30,支出明細表!$E$5:$E$20000)</f>
        <v>15</v>
      </c>
      <c r="P30" s="56" t="s">
        <v>37</v>
      </c>
      <c r="Q30" s="57"/>
      <c r="R30" s="58"/>
    </row>
    <row r="31" ht="25" customHeight="1" spans="2:18">
      <c r="B31" s="52"/>
      <c r="C31" s="53"/>
      <c r="D31" s="53"/>
      <c r="E31" s="53"/>
      <c r="F31" s="53"/>
      <c r="G31" s="53"/>
      <c r="H31" s="54"/>
      <c r="J31" s="66">
        <f t="shared" si="9"/>
        <v>44341</v>
      </c>
      <c r="K31" s="63">
        <f>SUMIF(收入明細表!$B$5:$B$20000,J31,收入明細表!$E$5:$E$20000)</f>
        <v>21</v>
      </c>
      <c r="L31" s="63">
        <f>SUMIF(支出明細表!$B$5:$B$20000,J31,支出明細表!$E$5:$E$20000)</f>
        <v>9</v>
      </c>
      <c r="P31" s="60" t="s">
        <v>38</v>
      </c>
      <c r="Q31" s="61" t="s">
        <v>13</v>
      </c>
      <c r="R31" s="61" t="s">
        <v>14</v>
      </c>
    </row>
    <row r="32" ht="25" customHeight="1" spans="2:18">
      <c r="B32" s="52"/>
      <c r="C32" s="53"/>
      <c r="D32" s="53"/>
      <c r="E32" s="53"/>
      <c r="F32" s="53"/>
      <c r="G32" s="53"/>
      <c r="H32" s="54"/>
      <c r="J32" s="66">
        <f t="shared" si="9"/>
        <v>44342</v>
      </c>
      <c r="K32" s="63">
        <f>SUMIF(收入明細表!$B$5:$B$20000,J32,收入明細表!$E$5:$E$20000)</f>
        <v>12</v>
      </c>
      <c r="L32" s="63">
        <f>SUMIF(支出明細表!$B$5:$B$20000,J32,支出明細表!$E$5:$E$20000)</f>
        <v>13</v>
      </c>
      <c r="P32" s="64" t="s">
        <v>39</v>
      </c>
      <c r="Q32" s="63">
        <f>SUMIF(收入明細表!$C$5:$C$20000,P32,收入明細表!$E$5:$E$20000)</f>
        <v>397</v>
      </c>
      <c r="R32" s="63">
        <f>SUMIF(支出明細表!$C$5:$C$20000,P32,支出明細表!$E$5:$E$20000)</f>
        <v>424</v>
      </c>
    </row>
    <row r="33" ht="25" customHeight="1" spans="2:18">
      <c r="B33" s="52"/>
      <c r="C33" s="53"/>
      <c r="D33" s="53"/>
      <c r="E33" s="53"/>
      <c r="F33" s="53"/>
      <c r="G33" s="53"/>
      <c r="H33" s="54"/>
      <c r="J33" s="66">
        <f t="shared" si="9"/>
        <v>44343</v>
      </c>
      <c r="K33" s="63">
        <f>SUMIF(收入明細表!$B$5:$B$20000,J33,收入明細表!$E$5:$E$20000)</f>
        <v>11</v>
      </c>
      <c r="L33" s="63">
        <f>SUMIF(支出明細表!$B$5:$B$20000,J33,支出明細表!$E$5:$E$20000)</f>
        <v>17</v>
      </c>
      <c r="P33" s="64" t="s">
        <v>40</v>
      </c>
      <c r="Q33" s="63">
        <f>SUMIF(收入明細表!$C$5:$C$20000,P33,收入明細表!$E$5:$E$20000)</f>
        <v>411</v>
      </c>
      <c r="R33" s="63">
        <f>SUMIF(支出明細表!$C$5:$C$20000,P33,支出明細表!$E$5:$E$20000)</f>
        <v>534</v>
      </c>
    </row>
    <row r="34" ht="25" customHeight="1" spans="2:18">
      <c r="B34" s="52"/>
      <c r="C34" s="53"/>
      <c r="D34" s="53"/>
      <c r="E34" s="53"/>
      <c r="F34" s="53"/>
      <c r="G34" s="53"/>
      <c r="H34" s="54"/>
      <c r="J34" s="66">
        <f t="shared" si="9"/>
        <v>44344</v>
      </c>
      <c r="K34" s="63">
        <f>SUMIF(收入明細表!$B$5:$B$20000,J34,收入明細表!$E$5:$E$20000)</f>
        <v>20</v>
      </c>
      <c r="L34" s="63">
        <f>SUMIF(支出明細表!$B$5:$B$20000,J34,支出明細表!$E$5:$E$20000)</f>
        <v>18</v>
      </c>
      <c r="P34" s="64" t="s">
        <v>41</v>
      </c>
      <c r="Q34" s="63">
        <f>SUMIF(收入明細表!$C$5:$C$20000,P34,收入明細表!$E$5:$E$20000)</f>
        <v>279</v>
      </c>
      <c r="R34" s="63">
        <f>SUMIF(支出明細表!$C$5:$C$20000,P34,支出明細表!$E$5:$E$20000)</f>
        <v>273</v>
      </c>
    </row>
    <row r="35" ht="25" customHeight="1" spans="2:18">
      <c r="B35" s="52"/>
      <c r="C35" s="53"/>
      <c r="D35" s="53"/>
      <c r="E35" s="53"/>
      <c r="F35" s="53"/>
      <c r="G35" s="53"/>
      <c r="H35" s="54"/>
      <c r="J35" s="66">
        <f>IF(MONTH(DATE($B$5,$E$5,ROW()-6))=$E$5,DATE($B$5,$E$5,ROW()-6),"")</f>
        <v>44345</v>
      </c>
      <c r="K35" s="63">
        <f>SUMIF(收入明細表!$B$5:$B$20000,J35,收入明細表!$E$5:$E$20000)</f>
        <v>10</v>
      </c>
      <c r="L35" s="63">
        <f>SUMIF(支出明細表!$B$5:$B$20000,J35,支出明細表!$E$5:$E$20000)</f>
        <v>25</v>
      </c>
      <c r="P35" s="64" t="s">
        <v>42</v>
      </c>
      <c r="Q35" s="63">
        <f>SUMIF(收入明細表!$C$5:$C$20000,P35,收入明細表!$E$5:$E$20000)</f>
        <v>456</v>
      </c>
      <c r="R35" s="63">
        <f>SUMIF(支出明細表!$C$5:$C$20000,P35,支出明細表!$E$5:$E$20000)</f>
        <v>476</v>
      </c>
    </row>
    <row r="36" ht="25" customHeight="1" spans="2:18">
      <c r="B36" s="52"/>
      <c r="C36" s="53"/>
      <c r="D36" s="53"/>
      <c r="E36" s="53"/>
      <c r="F36" s="53"/>
      <c r="G36" s="53"/>
      <c r="H36" s="54"/>
      <c r="J36" s="66">
        <f>IF(MONTH(DATE($B$5,$E$5,ROW()-6))=$E$5,DATE($B$5,$E$5,ROW()-6),"")</f>
        <v>44346</v>
      </c>
      <c r="K36" s="63">
        <f>SUMIF(收入明細表!$B$5:$B$20000,J36,收入明細表!$E$5:$E$20000)</f>
        <v>21</v>
      </c>
      <c r="L36" s="63">
        <f>SUMIF(支出明細表!$B$5:$B$20000,J36,支出明細表!$E$5:$E$20000)</f>
        <v>9</v>
      </c>
      <c r="P36" s="64" t="s">
        <v>43</v>
      </c>
      <c r="Q36" s="63">
        <f>SUMIF(收入明細表!$C$5:$C$20000,P36,收入明細表!$E$5:$E$20000)</f>
        <v>382</v>
      </c>
      <c r="R36" s="63">
        <f>SUMIF(支出明細表!$C$5:$C$20000,P36,支出明細表!$E$5:$E$20000)</f>
        <v>291</v>
      </c>
    </row>
    <row r="37" ht="25" customHeight="1" spans="2:18">
      <c r="B37" s="52"/>
      <c r="C37" s="53"/>
      <c r="D37" s="53"/>
      <c r="E37" s="53"/>
      <c r="F37" s="53"/>
      <c r="G37" s="53"/>
      <c r="H37" s="54"/>
      <c r="J37" s="66">
        <f>IF(MONTH(DATE($B$5,$E$5,ROW()-6))=$E$5,DATE($B$5,$E$5,ROW()-6),"")</f>
        <v>44347</v>
      </c>
      <c r="K37" s="63">
        <f>SUMIF(收入明細表!$B$5:$B$20000,J37,收入明細表!$E$5:$E$20000)</f>
        <v>12</v>
      </c>
      <c r="L37" s="63">
        <f>SUMIF(支出明細表!$B$5:$B$20000,J37,支出明細表!$E$5:$E$20000)</f>
        <v>13</v>
      </c>
      <c r="P37" s="64" t="s">
        <v>44</v>
      </c>
      <c r="Q37" s="63">
        <f>SUMIF(收入明細表!$C$5:$C$20000,P37,收入明細表!$E$5:$E$20000)</f>
        <v>513</v>
      </c>
      <c r="R37" s="63">
        <f>SUMIF(支出明細表!$C$5:$C$20000,P37,支出明細表!$E$5:$E$20000)</f>
        <v>436</v>
      </c>
    </row>
    <row r="38" ht="25" customHeight="1" spans="2:18">
      <c r="B38" s="52"/>
      <c r="C38" s="53"/>
      <c r="D38" s="53"/>
      <c r="E38" s="53"/>
      <c r="F38" s="53"/>
      <c r="G38" s="53"/>
      <c r="H38" s="54"/>
      <c r="J38" s="66" t="s">
        <v>20</v>
      </c>
      <c r="K38" s="63">
        <f>SUM(K7:K37)</f>
        <v>518</v>
      </c>
      <c r="L38" s="63">
        <f>SUM(L7:L37)</f>
        <v>514</v>
      </c>
      <c r="P38" s="66" t="s">
        <v>20</v>
      </c>
      <c r="Q38" s="63">
        <f>SUM(Q32:Q37)</f>
        <v>2438</v>
      </c>
      <c r="R38" s="63">
        <f>SUM(R32:R37)</f>
        <v>2434</v>
      </c>
    </row>
    <row r="39" ht="25" customHeight="1"/>
    <row r="40" ht="25" customHeight="1"/>
    <row r="41" ht="25" customHeight="1"/>
    <row r="42" ht="25" customHeight="1"/>
    <row r="43" ht="25" customHeight="1"/>
    <row r="44" ht="25" customHeight="1"/>
    <row r="45" ht="25" customHeight="1"/>
  </sheetData>
  <mergeCells count="30">
    <mergeCell ref="B2:X2"/>
    <mergeCell ref="B5:C5"/>
    <mergeCell ref="J5:L5"/>
    <mergeCell ref="P5:R5"/>
    <mergeCell ref="P14:R14"/>
    <mergeCell ref="B23:H23"/>
    <mergeCell ref="B24:H24"/>
    <mergeCell ref="B25:H25"/>
    <mergeCell ref="B26:H26"/>
    <mergeCell ref="B27:H27"/>
    <mergeCell ref="B28:H28"/>
    <mergeCell ref="B29:H29"/>
    <mergeCell ref="B30:H30"/>
    <mergeCell ref="P30:R30"/>
    <mergeCell ref="B31:H31"/>
    <mergeCell ref="B32:H32"/>
    <mergeCell ref="B33:H33"/>
    <mergeCell ref="B34:H34"/>
    <mergeCell ref="B35:H35"/>
    <mergeCell ref="B36:H36"/>
    <mergeCell ref="B37:H37"/>
    <mergeCell ref="B38:H38"/>
    <mergeCell ref="B15:C16"/>
    <mergeCell ref="B17:C18"/>
    <mergeCell ref="B19:C20"/>
    <mergeCell ref="B21:C22"/>
    <mergeCell ref="D15:H16"/>
    <mergeCell ref="D17:H18"/>
    <mergeCell ref="D19:H20"/>
    <mergeCell ref="D21:H22"/>
  </mergeCells>
  <conditionalFormatting sqref="B7:H12">
    <cfRule type="expression" dxfId="0" priority="4">
      <formula>COUNTIFS(#REF!,B7,#REF!,"日常")&gt;0</formula>
    </cfRule>
    <cfRule type="expression" dxfId="1" priority="5">
      <formula>COUNTIFS(#REF!,B7,#REF!,"一般")&gt;0</formula>
    </cfRule>
    <cfRule type="expression" dxfId="2" priority="6">
      <formula>COUNTIFS(#REF!,B7,#REF!,"重要")&gt;0</formula>
    </cfRule>
    <cfRule type="expression" dxfId="3" priority="7">
      <formula>MONTH(B7)&lt;&gt;$E$5</formula>
    </cfRule>
  </conditionalFormatting>
  <dataValidations count="2">
    <dataValidation type="list" allowBlank="1" showInputMessage="1" showErrorMessage="1" sqref="B5:C5">
      <formula1>"2020,2021,2022,2023,2024,2025,2026,2027,2028,2029,2030"</formula1>
    </dataValidation>
    <dataValidation type="list" allowBlank="1" showInputMessage="1" showErrorMessage="1" sqref="E5">
      <formula1>"1,2,3,4,5,6,7,8,9,10,11,12"</formula1>
    </dataValidation>
  </dataValidation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showGridLines="0" topLeftCell="A10" workbookViewId="0">
      <selection activeCell="D33" sqref="D33"/>
    </sheetView>
  </sheetViews>
  <sheetFormatPr defaultColWidth="10.25" defaultRowHeight="25" customHeight="1"/>
  <cols>
    <col min="1" max="1" width="4.125" style="4" customWidth="1"/>
    <col min="2" max="3" width="15.375" style="4" customWidth="1"/>
    <col min="4" max="4" width="27.25" style="4" customWidth="1"/>
    <col min="5" max="5" width="12.75" style="4" customWidth="1"/>
    <col min="6" max="6" width="14.75" style="4" customWidth="1"/>
    <col min="7" max="7" width="14.125" style="4" customWidth="1"/>
    <col min="8" max="8" width="25.875" style="4" customWidth="1"/>
    <col min="9" max="9" width="12.75" style="4" customWidth="1"/>
    <col min="10" max="16377" width="10.25" style="4" customWidth="1"/>
    <col min="16378" max="16384" width="10.25" style="4"/>
  </cols>
  <sheetData>
    <row r="1" ht="15" customHeight="1"/>
    <row r="2" ht="44" customHeight="1" spans="2:9">
      <c r="B2" s="5" t="s">
        <v>45</v>
      </c>
      <c r="C2" s="5"/>
      <c r="D2" s="6"/>
      <c r="E2" s="6"/>
      <c r="F2" s="6"/>
      <c r="G2" s="6"/>
      <c r="H2" s="6"/>
      <c r="I2" s="6"/>
    </row>
    <row r="3" ht="12" customHeight="1"/>
    <row r="4" s="2" customFormat="1" ht="30" customHeight="1" spans="1:10">
      <c r="A4" s="7"/>
      <c r="B4" s="8" t="s">
        <v>12</v>
      </c>
      <c r="C4" s="9" t="s">
        <v>46</v>
      </c>
      <c r="D4" s="9" t="s">
        <v>47</v>
      </c>
      <c r="E4" s="10" t="s">
        <v>48</v>
      </c>
      <c r="F4" s="10" t="s">
        <v>49</v>
      </c>
      <c r="G4" s="11" t="s">
        <v>50</v>
      </c>
      <c r="H4" s="11" t="s">
        <v>51</v>
      </c>
      <c r="I4" s="18" t="s">
        <v>52</v>
      </c>
      <c r="J4" s="7"/>
    </row>
    <row r="5" s="2" customFormat="1" ht="26" customHeight="1" spans="1:10">
      <c r="A5" s="7"/>
      <c r="B5" s="12">
        <v>44197</v>
      </c>
      <c r="C5" s="12" t="s">
        <v>39</v>
      </c>
      <c r="D5" s="12"/>
      <c r="E5" s="13">
        <v>140</v>
      </c>
      <c r="F5" s="13" t="s">
        <v>16</v>
      </c>
      <c r="G5" s="14"/>
      <c r="H5" s="15"/>
      <c r="I5" s="14"/>
      <c r="J5" s="7"/>
    </row>
    <row r="6" s="2" customFormat="1" ht="26" customHeight="1" spans="1:10">
      <c r="A6" s="7"/>
      <c r="B6" s="16">
        <v>44229</v>
      </c>
      <c r="C6" s="16" t="s">
        <v>40</v>
      </c>
      <c r="D6" s="12"/>
      <c r="E6" s="17">
        <v>150</v>
      </c>
      <c r="F6" s="17" t="s">
        <v>17</v>
      </c>
      <c r="G6" s="14"/>
      <c r="H6" s="15"/>
      <c r="I6" s="14"/>
      <c r="J6" s="7"/>
    </row>
    <row r="7" s="2" customFormat="1" ht="26" customHeight="1" spans="1:10">
      <c r="A7" s="7"/>
      <c r="B7" s="16">
        <v>44260</v>
      </c>
      <c r="C7" s="16" t="s">
        <v>41</v>
      </c>
      <c r="D7" s="12"/>
      <c r="E7" s="17">
        <v>60</v>
      </c>
      <c r="F7" s="17" t="s">
        <v>18</v>
      </c>
      <c r="G7" s="14"/>
      <c r="H7" s="15"/>
      <c r="I7" s="14"/>
      <c r="J7" s="7"/>
    </row>
    <row r="8" s="2" customFormat="1" ht="26" customHeight="1" spans="1:10">
      <c r="A8" s="7"/>
      <c r="B8" s="16">
        <v>44292</v>
      </c>
      <c r="C8" s="16" t="s">
        <v>42</v>
      </c>
      <c r="D8" s="12"/>
      <c r="E8" s="17">
        <v>270</v>
      </c>
      <c r="F8" s="17" t="s">
        <v>19</v>
      </c>
      <c r="G8" s="14"/>
      <c r="H8" s="15"/>
      <c r="I8" s="14"/>
      <c r="J8" s="7"/>
    </row>
    <row r="9" s="2" customFormat="1" ht="26" customHeight="1" spans="1:10">
      <c r="A9" s="7"/>
      <c r="B9" s="16">
        <v>44324</v>
      </c>
      <c r="C9" s="16" t="s">
        <v>43</v>
      </c>
      <c r="D9" s="12"/>
      <c r="E9" s="17">
        <v>18</v>
      </c>
      <c r="F9" s="13" t="s">
        <v>16</v>
      </c>
      <c r="G9" s="14"/>
      <c r="H9" s="15"/>
      <c r="I9" s="14"/>
      <c r="J9" s="7"/>
    </row>
    <row r="10" s="2" customFormat="1" ht="26" customHeight="1" spans="1:10">
      <c r="A10" s="7"/>
      <c r="B10" s="16">
        <v>44356</v>
      </c>
      <c r="C10" s="16" t="s">
        <v>44</v>
      </c>
      <c r="D10" s="12"/>
      <c r="E10" s="17">
        <v>190</v>
      </c>
      <c r="F10" s="17" t="s">
        <v>17</v>
      </c>
      <c r="G10" s="14"/>
      <c r="H10" s="15"/>
      <c r="I10" s="14"/>
      <c r="J10" s="7"/>
    </row>
    <row r="11" s="2" customFormat="1" ht="26" customHeight="1" spans="1:10">
      <c r="A11" s="7"/>
      <c r="B11" s="16">
        <v>44388</v>
      </c>
      <c r="C11" s="16" t="s">
        <v>44</v>
      </c>
      <c r="D11" s="12"/>
      <c r="E11" s="17">
        <v>200</v>
      </c>
      <c r="F11" s="17" t="s">
        <v>18</v>
      </c>
      <c r="G11" s="14"/>
      <c r="H11" s="15"/>
      <c r="I11" s="14"/>
      <c r="J11" s="7"/>
    </row>
    <row r="12" s="2" customFormat="1" ht="26" customHeight="1" spans="1:10">
      <c r="A12" s="7"/>
      <c r="B12" s="16">
        <v>44420</v>
      </c>
      <c r="C12" s="16" t="s">
        <v>43</v>
      </c>
      <c r="D12" s="12"/>
      <c r="E12" s="17">
        <v>310</v>
      </c>
      <c r="F12" s="17" t="s">
        <v>19</v>
      </c>
      <c r="G12" s="14"/>
      <c r="H12" s="15"/>
      <c r="I12" s="14"/>
      <c r="J12" s="7"/>
    </row>
    <row r="13" s="2" customFormat="1" ht="26" customHeight="1" spans="1:10">
      <c r="A13" s="7"/>
      <c r="B13" s="16">
        <v>44452</v>
      </c>
      <c r="C13" s="16" t="s">
        <v>42</v>
      </c>
      <c r="D13" s="12"/>
      <c r="E13" s="17">
        <v>120</v>
      </c>
      <c r="F13" s="13" t="s">
        <v>16</v>
      </c>
      <c r="G13" s="14"/>
      <c r="H13" s="15"/>
      <c r="I13" s="14"/>
      <c r="J13" s="7"/>
    </row>
    <row r="14" s="2" customFormat="1" ht="26" customHeight="1" spans="1:10">
      <c r="A14" s="7"/>
      <c r="B14" s="16">
        <v>44484</v>
      </c>
      <c r="C14" s="16" t="s">
        <v>41</v>
      </c>
      <c r="D14" s="12"/>
      <c r="E14" s="17">
        <v>130</v>
      </c>
      <c r="F14" s="17" t="s">
        <v>17</v>
      </c>
      <c r="G14" s="14"/>
      <c r="H14" s="15"/>
      <c r="I14" s="14"/>
      <c r="J14" s="7"/>
    </row>
    <row r="15" s="2" customFormat="1" ht="26" customHeight="1" spans="1:10">
      <c r="A15" s="7"/>
      <c r="B15" s="16">
        <v>44516</v>
      </c>
      <c r="C15" s="16" t="s">
        <v>40</v>
      </c>
      <c r="D15" s="12"/>
      <c r="E15" s="17">
        <v>170</v>
      </c>
      <c r="F15" s="17" t="s">
        <v>18</v>
      </c>
      <c r="G15" s="14"/>
      <c r="H15" s="15"/>
      <c r="I15" s="14"/>
      <c r="J15" s="7"/>
    </row>
    <row r="16" s="2" customFormat="1" ht="26" customHeight="1" spans="1:10">
      <c r="A16" s="7"/>
      <c r="B16" s="16">
        <v>44548</v>
      </c>
      <c r="C16" s="16" t="s">
        <v>39</v>
      </c>
      <c r="D16" s="12"/>
      <c r="E16" s="17">
        <v>180</v>
      </c>
      <c r="F16" s="17" t="s">
        <v>19</v>
      </c>
      <c r="G16" s="14"/>
      <c r="H16" s="15"/>
      <c r="I16" s="14"/>
      <c r="J16" s="7"/>
    </row>
    <row r="17" s="2" customFormat="1" ht="26" customHeight="1" spans="1:10">
      <c r="A17" s="7"/>
      <c r="B17" s="16">
        <v>44317</v>
      </c>
      <c r="C17" s="12" t="s">
        <v>39</v>
      </c>
      <c r="D17" s="12"/>
      <c r="E17" s="17">
        <v>9</v>
      </c>
      <c r="F17" s="13" t="s">
        <v>16</v>
      </c>
      <c r="G17" s="14"/>
      <c r="H17" s="15"/>
      <c r="I17" s="14"/>
      <c r="J17" s="7"/>
    </row>
    <row r="18" s="2" customFormat="1" ht="26" customHeight="1" spans="1:10">
      <c r="A18" s="7"/>
      <c r="B18" s="16">
        <v>44318</v>
      </c>
      <c r="C18" s="16" t="s">
        <v>40</v>
      </c>
      <c r="D18" s="12"/>
      <c r="E18" s="17">
        <v>10</v>
      </c>
      <c r="F18" s="17" t="s">
        <v>17</v>
      </c>
      <c r="G18" s="14"/>
      <c r="H18" s="15"/>
      <c r="I18" s="14"/>
      <c r="J18" s="7"/>
    </row>
    <row r="19" s="2" customFormat="1" ht="26" customHeight="1" spans="1:10">
      <c r="A19" s="7"/>
      <c r="B19" s="16">
        <v>44319</v>
      </c>
      <c r="C19" s="16" t="s">
        <v>41</v>
      </c>
      <c r="D19" s="12"/>
      <c r="E19" s="17">
        <v>21</v>
      </c>
      <c r="F19" s="17" t="s">
        <v>18</v>
      </c>
      <c r="G19" s="14"/>
      <c r="H19" s="15"/>
      <c r="I19" s="14"/>
      <c r="J19" s="7"/>
    </row>
    <row r="20" s="2" customFormat="1" ht="26" customHeight="1" spans="1:10">
      <c r="A20" s="7"/>
      <c r="B20" s="16">
        <v>44320</v>
      </c>
      <c r="C20" s="16" t="s">
        <v>42</v>
      </c>
      <c r="D20" s="12"/>
      <c r="E20" s="17">
        <v>12</v>
      </c>
      <c r="F20" s="17" t="s">
        <v>19</v>
      </c>
      <c r="G20" s="14"/>
      <c r="H20" s="15"/>
      <c r="I20" s="14"/>
      <c r="J20" s="7"/>
    </row>
    <row r="21" s="2" customFormat="1" ht="26" customHeight="1" spans="1:10">
      <c r="A21" s="7"/>
      <c r="B21" s="16">
        <v>44321</v>
      </c>
      <c r="C21" s="16" t="s">
        <v>43</v>
      </c>
      <c r="D21" s="12"/>
      <c r="E21" s="17">
        <v>11</v>
      </c>
      <c r="F21" s="13" t="s">
        <v>16</v>
      </c>
      <c r="G21" s="14"/>
      <c r="H21" s="15"/>
      <c r="I21" s="14"/>
      <c r="J21" s="7"/>
    </row>
    <row r="22" s="2" customFormat="1" ht="26" customHeight="1" spans="1:10">
      <c r="A22" s="7"/>
      <c r="B22" s="16">
        <v>44322</v>
      </c>
      <c r="C22" s="16" t="s">
        <v>44</v>
      </c>
      <c r="D22" s="12"/>
      <c r="E22" s="17">
        <v>20</v>
      </c>
      <c r="F22" s="17" t="s">
        <v>17</v>
      </c>
      <c r="G22" s="14"/>
      <c r="H22" s="15"/>
      <c r="I22" s="14"/>
      <c r="J22" s="7"/>
    </row>
    <row r="23" s="2" customFormat="1" ht="26" customHeight="1" spans="1:10">
      <c r="A23" s="7"/>
      <c r="B23" s="16">
        <v>44323</v>
      </c>
      <c r="C23" s="16" t="s">
        <v>44</v>
      </c>
      <c r="D23" s="12"/>
      <c r="E23" s="17">
        <v>30</v>
      </c>
      <c r="F23" s="17" t="s">
        <v>18</v>
      </c>
      <c r="G23" s="14"/>
      <c r="H23" s="15"/>
      <c r="I23" s="14"/>
      <c r="J23" s="7"/>
    </row>
    <row r="24" s="2" customFormat="1" ht="26" customHeight="1" spans="1:10">
      <c r="A24" s="7"/>
      <c r="B24" s="16">
        <v>44324</v>
      </c>
      <c r="C24" s="12" t="s">
        <v>39</v>
      </c>
      <c r="D24" s="12"/>
      <c r="E24" s="17">
        <v>12</v>
      </c>
      <c r="F24" s="17" t="s">
        <v>19</v>
      </c>
      <c r="G24" s="14"/>
      <c r="H24" s="15"/>
      <c r="I24" s="14"/>
      <c r="J24" s="7"/>
    </row>
    <row r="25" s="2" customFormat="1" ht="26" customHeight="1" spans="1:10">
      <c r="A25" s="7"/>
      <c r="B25" s="16">
        <v>44325</v>
      </c>
      <c r="C25" s="16" t="s">
        <v>40</v>
      </c>
      <c r="D25" s="12"/>
      <c r="E25" s="17">
        <v>13</v>
      </c>
      <c r="F25" s="13" t="s">
        <v>16</v>
      </c>
      <c r="G25" s="14"/>
      <c r="H25" s="15"/>
      <c r="I25" s="14"/>
      <c r="J25" s="7"/>
    </row>
    <row r="26" s="2" customFormat="1" ht="26" customHeight="1" spans="1:10">
      <c r="A26" s="7"/>
      <c r="B26" s="16">
        <v>44326</v>
      </c>
      <c r="C26" s="16" t="s">
        <v>41</v>
      </c>
      <c r="D26" s="12"/>
      <c r="E26" s="17">
        <v>7</v>
      </c>
      <c r="F26" s="17" t="s">
        <v>17</v>
      </c>
      <c r="G26" s="14"/>
      <c r="H26" s="15"/>
      <c r="I26" s="14"/>
      <c r="J26" s="7"/>
    </row>
    <row r="27" customHeight="1" spans="2:9">
      <c r="B27" s="16">
        <v>44327</v>
      </c>
      <c r="C27" s="16" t="s">
        <v>42</v>
      </c>
      <c r="D27" s="12"/>
      <c r="E27" s="13">
        <v>14</v>
      </c>
      <c r="F27" s="17" t="s">
        <v>18</v>
      </c>
      <c r="G27" s="14"/>
      <c r="H27" s="15"/>
      <c r="I27" s="14"/>
    </row>
    <row r="28" customHeight="1" spans="2:9">
      <c r="B28" s="16">
        <v>44328</v>
      </c>
      <c r="C28" s="16" t="s">
        <v>43</v>
      </c>
      <c r="D28" s="12"/>
      <c r="E28" s="17">
        <v>15</v>
      </c>
      <c r="F28" s="17" t="s">
        <v>19</v>
      </c>
      <c r="G28" s="14"/>
      <c r="H28" s="15"/>
      <c r="I28" s="14"/>
    </row>
    <row r="29" customHeight="1" spans="2:9">
      <c r="B29" s="16">
        <v>44329</v>
      </c>
      <c r="C29" s="16" t="s">
        <v>44</v>
      </c>
      <c r="D29" s="12"/>
      <c r="E29" s="17">
        <v>25</v>
      </c>
      <c r="F29" s="13" t="s">
        <v>16</v>
      </c>
      <c r="G29" s="14"/>
      <c r="H29" s="15"/>
      <c r="I29" s="14"/>
    </row>
    <row r="30" customHeight="1" spans="2:9">
      <c r="B30" s="16">
        <v>44330</v>
      </c>
      <c r="C30" s="16" t="s">
        <v>44</v>
      </c>
      <c r="D30" s="12"/>
      <c r="E30" s="17">
        <v>27</v>
      </c>
      <c r="F30" s="17" t="s">
        <v>17</v>
      </c>
      <c r="G30" s="14"/>
      <c r="H30" s="15"/>
      <c r="I30" s="14"/>
    </row>
    <row r="31" customHeight="1" spans="2:9">
      <c r="B31" s="16">
        <v>44331</v>
      </c>
      <c r="C31" s="16" t="s">
        <v>43</v>
      </c>
      <c r="D31" s="12"/>
      <c r="E31" s="17">
        <v>18</v>
      </c>
      <c r="F31" s="17" t="s">
        <v>18</v>
      </c>
      <c r="G31" s="14"/>
      <c r="H31" s="15"/>
      <c r="I31" s="14"/>
    </row>
    <row r="32" customHeight="1" spans="2:9">
      <c r="B32" s="16">
        <v>44332</v>
      </c>
      <c r="C32" s="16" t="s">
        <v>42</v>
      </c>
      <c r="D32" s="12"/>
      <c r="E32" s="17">
        <v>19</v>
      </c>
      <c r="F32" s="17" t="s">
        <v>19</v>
      </c>
      <c r="G32" s="14"/>
      <c r="H32" s="15"/>
      <c r="I32" s="14"/>
    </row>
    <row r="33" customHeight="1" spans="2:9">
      <c r="B33" s="16">
        <v>44333</v>
      </c>
      <c r="C33" s="16" t="s">
        <v>41</v>
      </c>
      <c r="D33" s="12"/>
      <c r="E33" s="17">
        <v>20</v>
      </c>
      <c r="F33" s="13" t="s">
        <v>16</v>
      </c>
      <c r="G33" s="14"/>
      <c r="H33" s="15"/>
      <c r="I33" s="14"/>
    </row>
    <row r="34" customHeight="1" spans="2:9">
      <c r="B34" s="16">
        <v>44334</v>
      </c>
      <c r="C34" s="16" t="s">
        <v>40</v>
      </c>
      <c r="D34" s="12"/>
      <c r="E34" s="17">
        <v>31</v>
      </c>
      <c r="F34" s="17" t="s">
        <v>17</v>
      </c>
      <c r="G34" s="14"/>
      <c r="H34" s="15"/>
      <c r="I34" s="14"/>
    </row>
    <row r="35" customHeight="1" spans="2:9">
      <c r="B35" s="16">
        <v>44335</v>
      </c>
      <c r="C35" s="16" t="s">
        <v>39</v>
      </c>
      <c r="D35" s="12"/>
      <c r="E35" s="17">
        <v>12</v>
      </c>
      <c r="F35" s="17" t="s">
        <v>18</v>
      </c>
      <c r="G35" s="14"/>
      <c r="H35" s="15"/>
      <c r="I35" s="14"/>
    </row>
    <row r="36" customHeight="1" spans="2:9">
      <c r="B36" s="16">
        <v>44336</v>
      </c>
      <c r="C36" s="12" t="s">
        <v>39</v>
      </c>
      <c r="D36" s="12"/>
      <c r="E36" s="17">
        <v>13</v>
      </c>
      <c r="F36" s="17" t="s">
        <v>19</v>
      </c>
      <c r="G36" s="14"/>
      <c r="H36" s="15"/>
      <c r="I36" s="14"/>
    </row>
    <row r="37" customHeight="1" spans="2:9">
      <c r="B37" s="16">
        <v>44337</v>
      </c>
      <c r="C37" s="16" t="s">
        <v>40</v>
      </c>
      <c r="D37" s="12"/>
      <c r="E37" s="17">
        <v>17</v>
      </c>
      <c r="F37" s="13" t="s">
        <v>16</v>
      </c>
      <c r="G37" s="14"/>
      <c r="H37" s="15"/>
      <c r="I37" s="14"/>
    </row>
    <row r="38" customHeight="1" spans="2:9">
      <c r="B38" s="16">
        <v>44338</v>
      </c>
      <c r="C38" s="16" t="s">
        <v>41</v>
      </c>
      <c r="D38" s="12"/>
      <c r="E38" s="17">
        <v>18</v>
      </c>
      <c r="F38" s="17" t="s">
        <v>17</v>
      </c>
      <c r="G38" s="14"/>
      <c r="H38" s="15"/>
      <c r="I38" s="14"/>
    </row>
    <row r="39" customHeight="1" spans="2:9">
      <c r="B39" s="16">
        <v>44339</v>
      </c>
      <c r="C39" s="16" t="s">
        <v>42</v>
      </c>
      <c r="D39" s="12"/>
      <c r="E39" s="17">
        <v>9</v>
      </c>
      <c r="F39" s="17" t="s">
        <v>18</v>
      </c>
      <c r="G39" s="14"/>
      <c r="H39" s="15"/>
      <c r="I39" s="14"/>
    </row>
    <row r="40" customHeight="1" spans="2:9">
      <c r="B40" s="16">
        <v>44340</v>
      </c>
      <c r="C40" s="16" t="s">
        <v>43</v>
      </c>
      <c r="D40" s="12"/>
      <c r="E40" s="17">
        <v>10</v>
      </c>
      <c r="F40" s="17" t="s">
        <v>19</v>
      </c>
      <c r="G40" s="14"/>
      <c r="H40" s="15"/>
      <c r="I40" s="14"/>
    </row>
    <row r="41" customHeight="1" spans="2:9">
      <c r="B41" s="16">
        <v>44341</v>
      </c>
      <c r="C41" s="16" t="s">
        <v>44</v>
      </c>
      <c r="D41" s="12"/>
      <c r="E41" s="17">
        <v>21</v>
      </c>
      <c r="F41" s="13" t="s">
        <v>16</v>
      </c>
      <c r="G41" s="14"/>
      <c r="H41" s="15"/>
      <c r="I41" s="14"/>
    </row>
    <row r="42" customHeight="1" spans="2:9">
      <c r="B42" s="16">
        <v>44342</v>
      </c>
      <c r="C42" s="16" t="s">
        <v>42</v>
      </c>
      <c r="D42" s="12"/>
      <c r="E42" s="17">
        <v>12</v>
      </c>
      <c r="F42" s="17" t="s">
        <v>17</v>
      </c>
      <c r="G42" s="14"/>
      <c r="H42" s="15"/>
      <c r="I42" s="14"/>
    </row>
    <row r="43" customHeight="1" spans="2:9">
      <c r="B43" s="16">
        <v>44343</v>
      </c>
      <c r="C43" s="16" t="s">
        <v>41</v>
      </c>
      <c r="D43" s="12"/>
      <c r="E43" s="17">
        <v>11</v>
      </c>
      <c r="F43" s="17" t="s">
        <v>18</v>
      </c>
      <c r="G43" s="14"/>
      <c r="H43" s="15"/>
      <c r="I43" s="14"/>
    </row>
    <row r="44" customHeight="1" spans="2:9">
      <c r="B44" s="16">
        <v>44344</v>
      </c>
      <c r="C44" s="16" t="s">
        <v>40</v>
      </c>
      <c r="D44" s="12"/>
      <c r="E44" s="17">
        <v>20</v>
      </c>
      <c r="F44" s="17" t="s">
        <v>19</v>
      </c>
      <c r="G44" s="14"/>
      <c r="H44" s="15"/>
      <c r="I44" s="14"/>
    </row>
    <row r="45" customHeight="1" spans="2:9">
      <c r="B45" s="16">
        <v>44345</v>
      </c>
      <c r="C45" s="16" t="s">
        <v>39</v>
      </c>
      <c r="D45" s="12"/>
      <c r="E45" s="17">
        <v>10</v>
      </c>
      <c r="F45" s="13" t="s">
        <v>16</v>
      </c>
      <c r="G45" s="14"/>
      <c r="H45" s="15"/>
      <c r="I45" s="14"/>
    </row>
    <row r="46" customHeight="1" spans="2:9">
      <c r="B46" s="16">
        <v>44346</v>
      </c>
      <c r="C46" s="12" t="s">
        <v>39</v>
      </c>
      <c r="D46" s="12"/>
      <c r="E46" s="17">
        <v>21</v>
      </c>
      <c r="F46" s="17" t="s">
        <v>17</v>
      </c>
      <c r="G46" s="14"/>
      <c r="H46" s="15"/>
      <c r="I46" s="14"/>
    </row>
    <row r="47" customHeight="1" spans="2:9">
      <c r="B47" s="16">
        <v>44347</v>
      </c>
      <c r="C47" s="16" t="s">
        <v>41</v>
      </c>
      <c r="D47" s="12"/>
      <c r="E47" s="17">
        <v>12</v>
      </c>
      <c r="F47" s="17" t="s">
        <v>18</v>
      </c>
      <c r="G47" s="14"/>
      <c r="H47" s="15"/>
      <c r="I47" s="14"/>
    </row>
  </sheetData>
  <mergeCells count="1">
    <mergeCell ref="B2:I2"/>
  </mergeCells>
  <dataValidations count="2">
    <dataValidation type="list" allowBlank="1" showInputMessage="1" showErrorMessage="1" sqref="C23 C46 C47 C5:C16 C17:C22 C24:C35 C36:C41 C42:C45 C48:C1048576">
      <formula1>收入支出看板!$P$32:$P$37</formula1>
    </dataValidation>
    <dataValidation type="list" allowBlank="1" showInputMessage="1" showErrorMessage="1" sqref="F5:F47 F48:F1048576">
      <formula1>收入支出看板!$P$7:$P$10</formula1>
    </dataValidation>
  </dataValidation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7"/>
  <sheetViews>
    <sheetView showGridLines="0" topLeftCell="A7" workbookViewId="0">
      <selection activeCell="H27" sqref="H27"/>
    </sheetView>
  </sheetViews>
  <sheetFormatPr defaultColWidth="10.25" defaultRowHeight="25" customHeight="1"/>
  <cols>
    <col min="1" max="1" width="4.125" style="4" customWidth="1"/>
    <col min="2" max="3" width="15.375" style="4" customWidth="1"/>
    <col min="4" max="4" width="27.25" style="4" customWidth="1"/>
    <col min="5" max="5" width="12.75" style="4" customWidth="1"/>
    <col min="6" max="6" width="14.75" style="4" customWidth="1"/>
    <col min="7" max="7" width="15.625" style="4" customWidth="1"/>
    <col min="8" max="8" width="25.875" style="4" customWidth="1"/>
    <col min="9" max="9" width="12.75" style="4" customWidth="1"/>
    <col min="10" max="16377" width="10.25" style="4" customWidth="1"/>
    <col min="16378" max="16384" width="10.25" style="4"/>
  </cols>
  <sheetData>
    <row r="1" s="1" customFormat="1" ht="15" customHeight="1" spans="1:16384">
      <c r="A1" s="4"/>
      <c r="B1" s="4"/>
      <c r="C1" s="4"/>
      <c r="D1" s="4"/>
      <c r="E1" s="4"/>
      <c r="F1" s="4"/>
      <c r="G1" s="4"/>
      <c r="H1" s="4"/>
      <c r="I1" s="4"/>
      <c r="XEW1" s="4"/>
      <c r="XEX1" s="4"/>
      <c r="XEY1" s="4"/>
      <c r="XEZ1" s="4"/>
      <c r="XFA1" s="4"/>
      <c r="XFB1" s="4"/>
      <c r="XFC1" s="4"/>
      <c r="XFD1" s="4"/>
    </row>
    <row r="2" s="1" customFormat="1" ht="44" customHeight="1" spans="1:16384">
      <c r="A2" s="4"/>
      <c r="B2" s="5" t="s">
        <v>53</v>
      </c>
      <c r="C2" s="5"/>
      <c r="D2" s="6"/>
      <c r="E2" s="6"/>
      <c r="F2" s="6"/>
      <c r="G2" s="6"/>
      <c r="H2" s="6"/>
      <c r="I2" s="6"/>
      <c r="XEW2" s="4"/>
      <c r="XEX2" s="4"/>
      <c r="XEY2" s="4"/>
      <c r="XEZ2" s="4"/>
      <c r="XFA2" s="4"/>
      <c r="XFB2" s="4"/>
      <c r="XFC2" s="4"/>
      <c r="XFD2" s="4"/>
    </row>
    <row r="3" s="1" customFormat="1" ht="19" customHeight="1" spans="1:16384">
      <c r="A3" s="4"/>
      <c r="B3" s="4"/>
      <c r="C3" s="4"/>
      <c r="D3" s="4"/>
      <c r="E3" s="4"/>
      <c r="F3" s="4"/>
      <c r="G3" s="4"/>
      <c r="H3" s="4"/>
      <c r="I3" s="4"/>
      <c r="XEW3" s="4"/>
      <c r="XEX3" s="4"/>
      <c r="XEY3" s="4"/>
      <c r="XEZ3" s="4"/>
      <c r="XFA3" s="4"/>
      <c r="XFB3" s="4"/>
      <c r="XFC3" s="4"/>
      <c r="XFD3" s="4"/>
    </row>
    <row r="4" s="2" customFormat="1" ht="33" customHeight="1" spans="1:10">
      <c r="A4" s="7"/>
      <c r="B4" s="8" t="s">
        <v>12</v>
      </c>
      <c r="C4" s="9" t="s">
        <v>54</v>
      </c>
      <c r="D4" s="9" t="s">
        <v>47</v>
      </c>
      <c r="E4" s="10" t="s">
        <v>48</v>
      </c>
      <c r="F4" s="10" t="s">
        <v>49</v>
      </c>
      <c r="G4" s="11" t="s">
        <v>50</v>
      </c>
      <c r="H4" s="11" t="s">
        <v>51</v>
      </c>
      <c r="I4" s="18" t="s">
        <v>52</v>
      </c>
      <c r="J4" s="7"/>
    </row>
    <row r="5" s="2" customFormat="1" ht="26" customHeight="1" spans="1:10">
      <c r="A5" s="7"/>
      <c r="B5" s="12">
        <v>44197</v>
      </c>
      <c r="C5" s="12" t="s">
        <v>39</v>
      </c>
      <c r="D5" s="12"/>
      <c r="E5" s="13">
        <v>140</v>
      </c>
      <c r="F5" s="13" t="s">
        <v>16</v>
      </c>
      <c r="G5" s="14"/>
      <c r="H5" s="15"/>
      <c r="I5" s="14"/>
      <c r="J5" s="7"/>
    </row>
    <row r="6" s="2" customFormat="1" ht="26" customHeight="1" spans="1:10">
      <c r="A6" s="7"/>
      <c r="B6" s="16">
        <v>44229</v>
      </c>
      <c r="C6" s="16" t="s">
        <v>40</v>
      </c>
      <c r="D6" s="12"/>
      <c r="E6" s="17">
        <v>150</v>
      </c>
      <c r="F6" s="17" t="s">
        <v>17</v>
      </c>
      <c r="G6" s="14"/>
      <c r="H6" s="15"/>
      <c r="I6" s="14"/>
      <c r="J6" s="7"/>
    </row>
    <row r="7" s="2" customFormat="1" ht="26" customHeight="1" spans="1:10">
      <c r="A7" s="7"/>
      <c r="B7" s="16">
        <v>44260</v>
      </c>
      <c r="C7" s="16" t="s">
        <v>41</v>
      </c>
      <c r="D7" s="12"/>
      <c r="E7" s="17">
        <v>60</v>
      </c>
      <c r="F7" s="17" t="s">
        <v>18</v>
      </c>
      <c r="G7" s="14"/>
      <c r="H7" s="15"/>
      <c r="I7" s="14"/>
      <c r="J7" s="7"/>
    </row>
    <row r="8" s="2" customFormat="1" ht="26" customHeight="1" spans="1:10">
      <c r="A8" s="7"/>
      <c r="B8" s="16">
        <v>44292</v>
      </c>
      <c r="C8" s="16" t="s">
        <v>42</v>
      </c>
      <c r="D8" s="12"/>
      <c r="E8" s="17">
        <v>270</v>
      </c>
      <c r="F8" s="17" t="s">
        <v>19</v>
      </c>
      <c r="G8" s="14"/>
      <c r="H8" s="15"/>
      <c r="I8" s="14"/>
      <c r="J8" s="7"/>
    </row>
    <row r="9" s="2" customFormat="1" ht="26" customHeight="1" spans="1:10">
      <c r="A9" s="7"/>
      <c r="B9" s="16">
        <v>44324</v>
      </c>
      <c r="C9" s="16" t="s">
        <v>43</v>
      </c>
      <c r="D9" s="12"/>
      <c r="E9" s="17">
        <v>15</v>
      </c>
      <c r="F9" s="13" t="s">
        <v>16</v>
      </c>
      <c r="G9" s="14"/>
      <c r="H9" s="15"/>
      <c r="I9" s="14"/>
      <c r="J9" s="7"/>
    </row>
    <row r="10" s="2" customFormat="1" ht="26" customHeight="1" spans="1:10">
      <c r="A10" s="7"/>
      <c r="B10" s="16">
        <v>44356</v>
      </c>
      <c r="C10" s="16" t="s">
        <v>44</v>
      </c>
      <c r="D10" s="12"/>
      <c r="E10" s="17">
        <v>190</v>
      </c>
      <c r="F10" s="17" t="s">
        <v>17</v>
      </c>
      <c r="G10" s="14"/>
      <c r="H10" s="15"/>
      <c r="I10" s="14"/>
      <c r="J10" s="7"/>
    </row>
    <row r="11" s="2" customFormat="1" ht="26" customHeight="1" spans="1:10">
      <c r="A11" s="7"/>
      <c r="B11" s="16">
        <v>44388</v>
      </c>
      <c r="C11" s="16" t="s">
        <v>39</v>
      </c>
      <c r="D11" s="12"/>
      <c r="E11" s="17">
        <v>200</v>
      </c>
      <c r="F11" s="17" t="s">
        <v>18</v>
      </c>
      <c r="G11" s="14"/>
      <c r="H11" s="15"/>
      <c r="I11" s="14"/>
      <c r="J11" s="7"/>
    </row>
    <row r="12" s="2" customFormat="1" ht="26" customHeight="1" spans="1:10">
      <c r="A12" s="7"/>
      <c r="B12" s="16">
        <v>44420</v>
      </c>
      <c r="C12" s="16" t="s">
        <v>40</v>
      </c>
      <c r="D12" s="12"/>
      <c r="E12" s="17">
        <v>310</v>
      </c>
      <c r="F12" s="17" t="s">
        <v>19</v>
      </c>
      <c r="G12" s="14"/>
      <c r="H12" s="15"/>
      <c r="I12" s="14"/>
      <c r="J12" s="7"/>
    </row>
    <row r="13" s="2" customFormat="1" ht="26" customHeight="1" spans="1:10">
      <c r="A13" s="7"/>
      <c r="B13" s="16">
        <v>44452</v>
      </c>
      <c r="C13" s="16" t="s">
        <v>41</v>
      </c>
      <c r="D13" s="12"/>
      <c r="E13" s="17">
        <v>120</v>
      </c>
      <c r="F13" s="13" t="s">
        <v>16</v>
      </c>
      <c r="G13" s="14"/>
      <c r="H13" s="15"/>
      <c r="I13" s="14"/>
      <c r="J13" s="7"/>
    </row>
    <row r="14" s="2" customFormat="1" ht="26" customHeight="1" spans="1:10">
      <c r="A14" s="7"/>
      <c r="B14" s="16">
        <v>44484</v>
      </c>
      <c r="C14" s="16" t="s">
        <v>42</v>
      </c>
      <c r="D14" s="12"/>
      <c r="E14" s="17">
        <v>130</v>
      </c>
      <c r="F14" s="17" t="s">
        <v>17</v>
      </c>
      <c r="G14" s="14"/>
      <c r="H14" s="15"/>
      <c r="I14" s="14"/>
      <c r="J14" s="7"/>
    </row>
    <row r="15" s="2" customFormat="1" ht="26" customHeight="1" spans="1:10">
      <c r="A15" s="7"/>
      <c r="B15" s="16">
        <v>44516</v>
      </c>
      <c r="C15" s="16" t="s">
        <v>43</v>
      </c>
      <c r="D15" s="12"/>
      <c r="E15" s="17">
        <v>170</v>
      </c>
      <c r="F15" s="17" t="s">
        <v>18</v>
      </c>
      <c r="G15" s="14"/>
      <c r="H15" s="15"/>
      <c r="I15" s="14"/>
      <c r="J15" s="7"/>
    </row>
    <row r="16" s="2" customFormat="1" ht="26" customHeight="1" spans="1:10">
      <c r="A16" s="7"/>
      <c r="B16" s="16">
        <v>44548</v>
      </c>
      <c r="C16" s="16" t="s">
        <v>44</v>
      </c>
      <c r="D16" s="12"/>
      <c r="E16" s="17">
        <v>180</v>
      </c>
      <c r="F16" s="17" t="s">
        <v>19</v>
      </c>
      <c r="G16" s="14"/>
      <c r="H16" s="15"/>
      <c r="I16" s="14"/>
      <c r="J16" s="7"/>
    </row>
    <row r="17" s="2" customFormat="1" ht="26" customHeight="1" spans="1:10">
      <c r="A17" s="7"/>
      <c r="B17" s="16">
        <v>44317</v>
      </c>
      <c r="C17" s="12" t="s">
        <v>39</v>
      </c>
      <c r="D17" s="12"/>
      <c r="E17" s="17">
        <v>12</v>
      </c>
      <c r="F17" s="13" t="s">
        <v>16</v>
      </c>
      <c r="G17" s="14"/>
      <c r="H17" s="15"/>
      <c r="I17" s="14"/>
      <c r="J17" s="7"/>
    </row>
    <row r="18" s="2" customFormat="1" ht="26" customHeight="1" spans="1:10">
      <c r="A18" s="7"/>
      <c r="B18" s="16">
        <v>44318</v>
      </c>
      <c r="C18" s="16" t="s">
        <v>40</v>
      </c>
      <c r="D18" s="12"/>
      <c r="E18" s="17">
        <v>15</v>
      </c>
      <c r="F18" s="17" t="s">
        <v>17</v>
      </c>
      <c r="G18" s="14"/>
      <c r="H18" s="15"/>
      <c r="I18" s="14"/>
      <c r="J18" s="7"/>
    </row>
    <row r="19" s="2" customFormat="1" ht="26" customHeight="1" spans="1:10">
      <c r="A19" s="7"/>
      <c r="B19" s="16">
        <v>44319</v>
      </c>
      <c r="C19" s="16" t="s">
        <v>41</v>
      </c>
      <c r="D19" s="12"/>
      <c r="E19" s="17">
        <v>20</v>
      </c>
      <c r="F19" s="17" t="s">
        <v>18</v>
      </c>
      <c r="G19" s="14"/>
      <c r="H19" s="15"/>
      <c r="I19" s="14"/>
      <c r="J19" s="7"/>
    </row>
    <row r="20" s="2" customFormat="1" ht="26" customHeight="1" spans="1:10">
      <c r="A20" s="7"/>
      <c r="B20" s="16">
        <v>44320</v>
      </c>
      <c r="C20" s="16" t="s">
        <v>42</v>
      </c>
      <c r="D20" s="12"/>
      <c r="E20" s="17">
        <v>10</v>
      </c>
      <c r="F20" s="17" t="s">
        <v>19</v>
      </c>
      <c r="G20" s="14"/>
      <c r="H20" s="15"/>
      <c r="I20" s="14"/>
      <c r="J20" s="7"/>
    </row>
    <row r="21" s="2" customFormat="1" ht="26" customHeight="1" spans="1:10">
      <c r="A21" s="7"/>
      <c r="B21" s="16">
        <v>44321</v>
      </c>
      <c r="C21" s="16" t="s">
        <v>43</v>
      </c>
      <c r="D21" s="12"/>
      <c r="E21" s="17">
        <v>15</v>
      </c>
      <c r="F21" s="13" t="s">
        <v>16</v>
      </c>
      <c r="G21" s="14"/>
      <c r="H21" s="15"/>
      <c r="I21" s="14"/>
      <c r="J21" s="7"/>
    </row>
    <row r="22" s="2" customFormat="1" ht="26" customHeight="1" spans="1:10">
      <c r="A22" s="7"/>
      <c r="B22" s="16">
        <v>44322</v>
      </c>
      <c r="C22" s="16" t="s">
        <v>44</v>
      </c>
      <c r="D22" s="12"/>
      <c r="E22" s="17">
        <v>15</v>
      </c>
      <c r="F22" s="17" t="s">
        <v>17</v>
      </c>
      <c r="G22" s="14"/>
      <c r="H22" s="15"/>
      <c r="I22" s="14"/>
      <c r="J22" s="7"/>
    </row>
    <row r="23" s="2" customFormat="1" ht="26" customHeight="1" spans="1:10">
      <c r="A23" s="7"/>
      <c r="B23" s="16">
        <v>44323</v>
      </c>
      <c r="C23" s="16" t="s">
        <v>39</v>
      </c>
      <c r="D23" s="12"/>
      <c r="E23" s="17">
        <v>10</v>
      </c>
      <c r="F23" s="17" t="s">
        <v>18</v>
      </c>
      <c r="G23" s="14"/>
      <c r="H23" s="15"/>
      <c r="I23" s="14"/>
      <c r="J23" s="7"/>
    </row>
    <row r="24" s="2" customFormat="1" ht="26" customHeight="1" spans="1:10">
      <c r="A24" s="7"/>
      <c r="B24" s="16">
        <v>44324</v>
      </c>
      <c r="C24" s="16" t="s">
        <v>40</v>
      </c>
      <c r="D24" s="12"/>
      <c r="E24" s="17">
        <v>12</v>
      </c>
      <c r="F24" s="17" t="s">
        <v>19</v>
      </c>
      <c r="G24" s="14"/>
      <c r="H24" s="15"/>
      <c r="I24" s="14"/>
      <c r="J24" s="7"/>
    </row>
    <row r="25" s="2" customFormat="1" ht="26" customHeight="1" spans="1:10">
      <c r="A25" s="7"/>
      <c r="B25" s="16">
        <v>44325</v>
      </c>
      <c r="C25" s="16" t="s">
        <v>41</v>
      </c>
      <c r="D25" s="12"/>
      <c r="E25" s="17">
        <v>13</v>
      </c>
      <c r="F25" s="13" t="s">
        <v>16</v>
      </c>
      <c r="G25" s="14"/>
      <c r="H25" s="15"/>
      <c r="I25" s="14"/>
      <c r="J25" s="7"/>
    </row>
    <row r="26" s="2" customFormat="1" ht="26" customHeight="1" spans="1:10">
      <c r="A26" s="7"/>
      <c r="B26" s="16">
        <v>44326</v>
      </c>
      <c r="C26" s="16" t="s">
        <v>42</v>
      </c>
      <c r="D26" s="12"/>
      <c r="E26" s="17">
        <v>7</v>
      </c>
      <c r="F26" s="17" t="s">
        <v>17</v>
      </c>
      <c r="G26" s="14"/>
      <c r="H26" s="15"/>
      <c r="I26" s="14"/>
      <c r="J26" s="7"/>
    </row>
    <row r="27" s="3" customFormat="1" customHeight="1" spans="1:16384">
      <c r="A27" s="4"/>
      <c r="B27" s="16">
        <v>44327</v>
      </c>
      <c r="C27" s="16" t="s">
        <v>43</v>
      </c>
      <c r="D27" s="12"/>
      <c r="E27" s="17">
        <v>15</v>
      </c>
      <c r="F27" s="17" t="s">
        <v>18</v>
      </c>
      <c r="G27" s="14"/>
      <c r="H27" s="15"/>
      <c r="I27" s="14"/>
      <c r="XEX27" s="4"/>
      <c r="XEY27" s="4"/>
      <c r="XEZ27" s="4"/>
      <c r="XFA27" s="4"/>
      <c r="XFB27" s="4"/>
      <c r="XFC27" s="4"/>
      <c r="XFD27" s="4"/>
    </row>
    <row r="28" s="3" customFormat="1" customHeight="1" spans="1:16384">
      <c r="A28" s="4"/>
      <c r="B28" s="16">
        <v>44328</v>
      </c>
      <c r="C28" s="16" t="s">
        <v>44</v>
      </c>
      <c r="D28" s="12"/>
      <c r="E28" s="17">
        <v>15</v>
      </c>
      <c r="F28" s="17" t="s">
        <v>19</v>
      </c>
      <c r="G28" s="14"/>
      <c r="H28" s="15"/>
      <c r="I28" s="14"/>
      <c r="XEX28" s="4"/>
      <c r="XEY28" s="4"/>
      <c r="XEZ28" s="4"/>
      <c r="XFA28" s="4"/>
      <c r="XFB28" s="4"/>
      <c r="XFC28" s="4"/>
      <c r="XFD28" s="4"/>
    </row>
    <row r="29" customHeight="1" spans="2:9">
      <c r="B29" s="16">
        <v>44329</v>
      </c>
      <c r="C29" s="12" t="s">
        <v>39</v>
      </c>
      <c r="D29" s="12"/>
      <c r="E29" s="17">
        <v>27</v>
      </c>
      <c r="F29" s="13" t="s">
        <v>16</v>
      </c>
      <c r="G29" s="14"/>
      <c r="H29" s="15"/>
      <c r="I29" s="14"/>
    </row>
    <row r="30" customHeight="1" spans="2:9">
      <c r="B30" s="16">
        <v>44330</v>
      </c>
      <c r="C30" s="16" t="s">
        <v>40</v>
      </c>
      <c r="D30" s="12"/>
      <c r="E30" s="17">
        <v>17</v>
      </c>
      <c r="F30" s="17" t="s">
        <v>17</v>
      </c>
      <c r="G30" s="14"/>
      <c r="H30" s="15"/>
      <c r="I30" s="14"/>
    </row>
    <row r="31" customHeight="1" spans="2:9">
      <c r="B31" s="16">
        <v>44331</v>
      </c>
      <c r="C31" s="16" t="s">
        <v>41</v>
      </c>
      <c r="D31" s="12"/>
      <c r="E31" s="17">
        <v>25</v>
      </c>
      <c r="F31" s="17" t="s">
        <v>18</v>
      </c>
      <c r="G31" s="14"/>
      <c r="H31" s="15"/>
      <c r="I31" s="14"/>
    </row>
    <row r="32" customHeight="1" spans="2:9">
      <c r="B32" s="16">
        <v>44332</v>
      </c>
      <c r="C32" s="16" t="s">
        <v>42</v>
      </c>
      <c r="D32" s="12"/>
      <c r="E32" s="17">
        <v>32</v>
      </c>
      <c r="F32" s="17" t="s">
        <v>19</v>
      </c>
      <c r="G32" s="14"/>
      <c r="H32" s="15"/>
      <c r="I32" s="14"/>
    </row>
    <row r="33" customHeight="1" spans="2:9">
      <c r="B33" s="16">
        <v>44333</v>
      </c>
      <c r="C33" s="16" t="s">
        <v>43</v>
      </c>
      <c r="D33" s="12"/>
      <c r="E33" s="17">
        <v>31</v>
      </c>
      <c r="F33" s="13" t="s">
        <v>16</v>
      </c>
      <c r="G33" s="14"/>
      <c r="H33" s="15"/>
      <c r="I33" s="14"/>
    </row>
    <row r="34" customHeight="1" spans="2:9">
      <c r="B34" s="16">
        <v>44334</v>
      </c>
      <c r="C34" s="16" t="s">
        <v>44</v>
      </c>
      <c r="D34" s="12"/>
      <c r="E34" s="17">
        <v>12</v>
      </c>
      <c r="F34" s="17" t="s">
        <v>17</v>
      </c>
      <c r="G34" s="14"/>
      <c r="H34" s="15"/>
      <c r="I34" s="14"/>
    </row>
    <row r="35" customHeight="1" spans="2:9">
      <c r="B35" s="16">
        <v>44335</v>
      </c>
      <c r="C35" s="16" t="s">
        <v>39</v>
      </c>
      <c r="D35" s="12"/>
      <c r="E35" s="17">
        <v>13</v>
      </c>
      <c r="F35" s="17" t="s">
        <v>18</v>
      </c>
      <c r="G35" s="14"/>
      <c r="H35" s="15"/>
      <c r="I35" s="14"/>
    </row>
    <row r="36" customHeight="1" spans="2:9">
      <c r="B36" s="16">
        <v>44336</v>
      </c>
      <c r="C36" s="16" t="s">
        <v>40</v>
      </c>
      <c r="D36" s="12"/>
      <c r="E36" s="17">
        <v>17</v>
      </c>
      <c r="F36" s="17" t="s">
        <v>19</v>
      </c>
      <c r="G36" s="14"/>
      <c r="H36" s="15"/>
      <c r="I36" s="14"/>
    </row>
    <row r="37" customHeight="1" spans="2:9">
      <c r="B37" s="16">
        <v>44337</v>
      </c>
      <c r="C37" s="16" t="s">
        <v>41</v>
      </c>
      <c r="D37" s="12"/>
      <c r="E37" s="17">
        <v>18</v>
      </c>
      <c r="F37" s="13" t="s">
        <v>16</v>
      </c>
      <c r="G37" s="14"/>
      <c r="H37" s="15"/>
      <c r="I37" s="14"/>
    </row>
    <row r="38" customHeight="1" spans="2:9">
      <c r="B38" s="16">
        <v>44338</v>
      </c>
      <c r="C38" s="16" t="s">
        <v>42</v>
      </c>
      <c r="D38" s="12"/>
      <c r="E38" s="17">
        <v>9</v>
      </c>
      <c r="F38" s="17" t="s">
        <v>17</v>
      </c>
      <c r="G38" s="14"/>
      <c r="H38" s="15"/>
      <c r="I38" s="14"/>
    </row>
    <row r="39" customHeight="1" spans="2:9">
      <c r="B39" s="16">
        <v>44339</v>
      </c>
      <c r="C39" s="16" t="s">
        <v>43</v>
      </c>
      <c r="D39" s="12"/>
      <c r="E39" s="17">
        <v>20</v>
      </c>
      <c r="F39" s="17" t="s">
        <v>18</v>
      </c>
      <c r="G39" s="14"/>
      <c r="H39" s="15"/>
      <c r="I39" s="14"/>
    </row>
    <row r="40" customHeight="1" spans="2:9">
      <c r="B40" s="16">
        <v>44340</v>
      </c>
      <c r="C40" s="16" t="s">
        <v>44</v>
      </c>
      <c r="D40" s="12"/>
      <c r="E40" s="17">
        <v>15</v>
      </c>
      <c r="F40" s="17" t="s">
        <v>19</v>
      </c>
      <c r="G40" s="14"/>
      <c r="H40" s="15"/>
      <c r="I40" s="14"/>
    </row>
    <row r="41" customHeight="1" spans="2:9">
      <c r="B41" s="16">
        <v>44341</v>
      </c>
      <c r="C41" s="12" t="s">
        <v>39</v>
      </c>
      <c r="D41" s="12"/>
      <c r="E41" s="17">
        <v>9</v>
      </c>
      <c r="F41" s="13" t="s">
        <v>16</v>
      </c>
      <c r="G41" s="14"/>
      <c r="H41" s="15"/>
      <c r="I41" s="14"/>
    </row>
    <row r="42" customHeight="1" spans="2:9">
      <c r="B42" s="16">
        <v>44342</v>
      </c>
      <c r="C42" s="16" t="s">
        <v>40</v>
      </c>
      <c r="D42" s="12"/>
      <c r="E42" s="17">
        <v>13</v>
      </c>
      <c r="F42" s="17" t="s">
        <v>17</v>
      </c>
      <c r="G42" s="14"/>
      <c r="H42" s="15"/>
      <c r="I42" s="14"/>
    </row>
    <row r="43" customHeight="1" spans="2:9">
      <c r="B43" s="16">
        <v>44343</v>
      </c>
      <c r="C43" s="16" t="s">
        <v>41</v>
      </c>
      <c r="D43" s="12"/>
      <c r="E43" s="17">
        <v>17</v>
      </c>
      <c r="F43" s="17" t="s">
        <v>18</v>
      </c>
      <c r="G43" s="14"/>
      <c r="H43" s="15"/>
      <c r="I43" s="14"/>
    </row>
    <row r="44" customHeight="1" spans="2:9">
      <c r="B44" s="16">
        <v>44344</v>
      </c>
      <c r="C44" s="16" t="s">
        <v>42</v>
      </c>
      <c r="D44" s="12"/>
      <c r="E44" s="17">
        <v>18</v>
      </c>
      <c r="F44" s="17" t="s">
        <v>19</v>
      </c>
      <c r="G44" s="14"/>
      <c r="H44" s="15"/>
      <c r="I44" s="14"/>
    </row>
    <row r="45" customHeight="1" spans="2:9">
      <c r="B45" s="16">
        <v>44345</v>
      </c>
      <c r="C45" s="16" t="s">
        <v>43</v>
      </c>
      <c r="D45" s="12"/>
      <c r="E45" s="17">
        <v>25</v>
      </c>
      <c r="F45" s="17" t="s">
        <v>18</v>
      </c>
      <c r="G45" s="14"/>
      <c r="H45" s="15"/>
      <c r="I45" s="14"/>
    </row>
    <row r="46" customHeight="1" spans="2:9">
      <c r="B46" s="16">
        <v>44346</v>
      </c>
      <c r="C46" s="16" t="s">
        <v>44</v>
      </c>
      <c r="D46" s="12"/>
      <c r="E46" s="17">
        <v>9</v>
      </c>
      <c r="F46" s="17" t="s">
        <v>19</v>
      </c>
      <c r="G46" s="14"/>
      <c r="H46" s="15"/>
      <c r="I46" s="14"/>
    </row>
    <row r="47" customHeight="1" spans="2:9">
      <c r="B47" s="16">
        <v>44347</v>
      </c>
      <c r="C47" s="16" t="s">
        <v>39</v>
      </c>
      <c r="D47" s="12"/>
      <c r="E47" s="17">
        <v>13</v>
      </c>
      <c r="F47" s="13" t="s">
        <v>16</v>
      </c>
      <c r="G47" s="14"/>
      <c r="H47" s="15"/>
      <c r="I47" s="14"/>
    </row>
  </sheetData>
  <mergeCells count="1">
    <mergeCell ref="B2:I2"/>
  </mergeCells>
  <dataValidations count="2">
    <dataValidation type="list" allowBlank="1" showInputMessage="1" showErrorMessage="1" sqref="F47 F5:F8 F9:F12 F13:F16 F17:F20 F21:F24 F25:F28 F29:F32 F33:F36 F37:F40 F41:F44 F45:F46 F48:F1048576">
      <formula1>收入支出看板!$P$7:$P$10</formula1>
    </dataValidation>
    <dataValidation type="list" allowBlank="1" showInputMessage="1" showErrorMessage="1" sqref="C5:C16 C17:C28 C29:C40 C41:C47 C48:C1048576">
      <formula1>收入支出看板!$P$32:$P$37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收入支出看板</vt:lpstr>
      <vt:lpstr>收入明細表</vt:lpstr>
      <vt:lpstr>支出明細表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2021-05-14T03:15:00Z</dcterms:created>
  <dcterms:modified xsi:type="dcterms:W3CDTF">2021-05-15T07:54:36Z</dcterms:modified>
</cp:coreProperties>
</file>